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65" windowHeight="4755" tabRatio="733" activeTab="0"/>
  </bookViews>
  <sheets>
    <sheet name="60" sheetId="1" r:id="rId1"/>
    <sheet name="ﾃﾞｰﾀ" sheetId="2" state="hidden" r:id="rId2"/>
  </sheets>
  <definedNames/>
  <calcPr fullCalcOnLoad="1"/>
</workbook>
</file>

<file path=xl/sharedStrings.xml><?xml version="1.0" encoding="utf-8"?>
<sst xmlns="http://schemas.openxmlformats.org/spreadsheetml/2006/main" count="66" uniqueCount="66">
  <si>
    <t>⑧Ｓｙｙ</t>
  </si>
  <si>
    <t>⑨Ｓｘｘ</t>
  </si>
  <si>
    <t>⑩Ｓｘｙ</t>
  </si>
  <si>
    <t>b=</t>
  </si>
  <si>
    <t>(c)</t>
  </si>
  <si>
    <t>1/1</t>
  </si>
  <si>
    <t>分析内容</t>
  </si>
  <si>
    <t>走行距離Km</t>
  </si>
  <si>
    <t>未故障数</t>
  </si>
  <si>
    <t>記号</t>
  </si>
  <si>
    <t>ﾃﾞｰﾀ数</t>
  </si>
  <si>
    <t>累積故障率</t>
  </si>
  <si>
    <t>合計</t>
  </si>
  <si>
    <t>平均</t>
  </si>
  <si>
    <t>切片</t>
  </si>
  <si>
    <t>相関係数</t>
  </si>
  <si>
    <t>平均寿命特性</t>
  </si>
  <si>
    <t>平均寿命</t>
  </si>
  <si>
    <t>μ＝</t>
  </si>
  <si>
    <t>(f)</t>
  </si>
  <si>
    <t>(g)</t>
  </si>
  <si>
    <t>ワイブル分析</t>
  </si>
  <si>
    <t>計算項目</t>
  </si>
  <si>
    <t>計算結果</t>
  </si>
  <si>
    <t>傾き(故障ﾓｰﾄﾞm)</t>
  </si>
  <si>
    <t>m&lt;0.8は初期故障　　　m&gt;1.3は摩耗故障</t>
  </si>
  <si>
    <t>m=1は偶発故障と判断する。</t>
  </si>
  <si>
    <t>判</t>
  </si>
  <si>
    <t>定</t>
  </si>
  <si>
    <t>分析形態</t>
  </si>
  <si>
    <t>*</t>
  </si>
  <si>
    <t>*</t>
  </si>
  <si>
    <t>(e)</t>
  </si>
  <si>
    <t>ﾃﾞｰﾀ単位=</t>
  </si>
  <si>
    <t>No.</t>
  </si>
  <si>
    <t>①LN(t)</t>
  </si>
  <si>
    <t>②=LN(LN(1/(1-F(t))))</t>
  </si>
  <si>
    <t>③</t>
  </si>
  <si>
    <t>④</t>
  </si>
  <si>
    <t>⑤</t>
  </si>
  <si>
    <t>⑥</t>
  </si>
  <si>
    <t>⑦</t>
  </si>
  <si>
    <t>(a)</t>
  </si>
  <si>
    <t>a=</t>
  </si>
  <si>
    <t>(b)</t>
  </si>
  <si>
    <t>r=</t>
  </si>
  <si>
    <t>(d)</t>
  </si>
  <si>
    <t>η=</t>
  </si>
  <si>
    <r>
      <t>F(t)=１-exp(t</t>
    </r>
  </si>
  <si>
    <t>／</t>
  </si>
  <si>
    <t>)</t>
  </si>
  <si>
    <t>時間・距離等は小さい順に入力</t>
  </si>
  <si>
    <t>尺度のﾊﾟﾗﾒｰﾀ</t>
  </si>
  <si>
    <t>変換⇒</t>
  </si>
  <si>
    <t>故障数</t>
  </si>
  <si>
    <r>
      <t>t</t>
    </r>
    <r>
      <rPr>
        <vertAlign val="subscript"/>
        <sz val="12"/>
        <rFont val="ＭＳ Ｐゴシック"/>
        <family val="3"/>
      </rPr>
      <t>0</t>
    </r>
    <r>
      <rPr>
        <sz val="12"/>
        <rFont val="ＭＳ Ｐゴシック"/>
        <family val="3"/>
      </rPr>
      <t>＝</t>
    </r>
  </si>
  <si>
    <t>F(t)</t>
  </si>
  <si>
    <t>χ</t>
  </si>
  <si>
    <t>ｙ</t>
  </si>
  <si>
    <t>③×④</t>
  </si>
  <si>
    <t>No.1級上限値</t>
  </si>
  <si>
    <t>級の幅</t>
  </si>
  <si>
    <t>このシート使用時はデータ入力</t>
  </si>
  <si>
    <r>
      <t>故障状況(経過月数・時間数・距離数</t>
    </r>
    <r>
      <rPr>
        <b/>
        <sz val="14"/>
        <color indexed="10"/>
        <rFont val="ＭＳ Ｐゴシック"/>
        <family val="3"/>
      </rPr>
      <t>t</t>
    </r>
    <r>
      <rPr>
        <sz val="11"/>
        <rFont val="ＭＳ Ｐゴシック"/>
        <family val="3"/>
      </rPr>
      <t>等）</t>
    </r>
  </si>
  <si>
    <t>市場情報(ﾒｼﾞｱﾝﾗﾝｸ法)</t>
  </si>
  <si>
    <t xml:space="preserve"> 欄のデータはクリアして下さい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</si>
</sst>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済&quot;;;"/>
    <numFmt numFmtId="178" formatCode="\'yy\-mm\-dd"/>
    <numFmt numFmtId="179" formatCode="0.000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"/>
    <numFmt numFmtId="186" formatCode="0.00_);[Red]\(0.00\)"/>
    <numFmt numFmtId="187" formatCode="&quot;両&quot;&quot;側&quot;0.00"/>
    <numFmt numFmtId="188" formatCode="&quot;上&quot;&quot;側&quot;0.00"/>
    <numFmt numFmtId="189" formatCode="&quot;下&quot;&quot;側&quot;0.00"/>
    <numFmt numFmtId="190" formatCode="0.000;[Red]0.000"/>
    <numFmt numFmtId="191" formatCode="0.0;[Red]0.0"/>
    <numFmt numFmtId="192" formatCode="0;[Red]0"/>
    <numFmt numFmtId="193" formatCode="0;0;#"/>
    <numFmt numFmtId="194" formatCode="0.00;0.00;#"/>
    <numFmt numFmtId="195" formatCode="0.000;0.000;#"/>
    <numFmt numFmtId="196" formatCode="&quot;△&quot;\ #,##0;&quot;▲&quot;\ #,##0"/>
    <numFmt numFmtId="197" formatCode="&quot;＋&quot;\ #,##0.0000;&quot;－&quot;\ #,##0.0000"/>
    <numFmt numFmtId="198" formatCode="0.000&quot;以&quot;&quot;下&quot;"/>
    <numFmt numFmtId="199" formatCode="0.000&quot;以&quot;&quot;上&quot;"/>
    <numFmt numFmtId="200" formatCode="0_);[Red]\(0\)"/>
    <numFmt numFmtId="201" formatCode="0.0000;[Red]0.0000"/>
    <numFmt numFmtId="202" formatCode="0.000_);[Red]\(0.000\)"/>
    <numFmt numFmtId="203" formatCode="0.000000000000000000_);[Red]\(0.000000000000000000\)"/>
    <numFmt numFmtId="204" formatCode="0.00000000"/>
    <numFmt numFmtId="205" formatCode="0.0000000"/>
    <numFmt numFmtId="206" formatCode="0.000000"/>
    <numFmt numFmtId="207" formatCode="0.00000"/>
    <numFmt numFmtId="208" formatCode="0.000000000"/>
    <numFmt numFmtId="209" formatCode="0.0000000000"/>
    <numFmt numFmtId="210" formatCode="0.00000000000"/>
    <numFmt numFmtId="211" formatCode="0.0000E+00"/>
    <numFmt numFmtId="212" formatCode="0.000E+00"/>
    <numFmt numFmtId="213" formatCode="&quot;～&quot;0.0_ "/>
    <numFmt numFmtId="214" formatCode="&quot;～&quot;0_ "/>
    <numFmt numFmtId="215" formatCode="0.000000000000000_);[Red]\(0.000000000000000\)"/>
    <numFmt numFmtId="216" formatCode="0.00000000000000_);[Red]\(0.00000000000000\)"/>
    <numFmt numFmtId="217" formatCode="0.0000000000000_);[Red]\(0.0000000000000\)"/>
    <numFmt numFmtId="218" formatCode="0.000000000000_);[Red]\(0.000000000000\)"/>
    <numFmt numFmtId="219" formatCode="0.00000000000_);[Red]\(0.00000000000\)"/>
    <numFmt numFmtId="220" formatCode="0.0000000000_);[Red]\(0.0000000000\)"/>
    <numFmt numFmtId="221" formatCode="0.000000000_);[Red]\(0.000000000\)"/>
    <numFmt numFmtId="222" formatCode="0.00000000_);[Red]\(0.00000000\)"/>
    <numFmt numFmtId="223" formatCode="0.0000000_);[Red]\(0.0000000\)"/>
    <numFmt numFmtId="224" formatCode="0.000000_);[Red]\(0.000000\)"/>
    <numFmt numFmtId="225" formatCode="0.00000_);[Red]\(0.00000\)"/>
    <numFmt numFmtId="226" formatCode="0.0000_);[Red]\(0.0000\)"/>
    <numFmt numFmtId="227" formatCode="General\)"/>
    <numFmt numFmtId="228" formatCode="&quot;R(&quot;General\)"/>
    <numFmt numFmtId="229" formatCode="\t\=General"/>
    <numFmt numFmtId="230" formatCode="General\%&quot;以&quot;&quot;上&quot;"/>
    <numFmt numFmtId="231" formatCode="\t\=General&quot;時&quot;&quot;間&quot;"/>
    <numFmt numFmtId="232" formatCode="General&quot;時&quot;&quot;間&quot;"/>
    <numFmt numFmtId="233" formatCode="0.E+00"/>
    <numFmt numFmtId="234" formatCode="0.0E+00"/>
    <numFmt numFmtId="235" formatCode="#,###.##&quot;時&quot;&quot;間&quot;"/>
  </numFmts>
  <fonts count="3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20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vertAlign val="subscript"/>
      <sz val="12"/>
      <name val="ＭＳ Ｐゴシック"/>
      <family val="3"/>
    </font>
    <font>
      <vertAlign val="superscript"/>
      <sz val="12"/>
      <name val="ＭＳ Ｐゴシック"/>
      <family val="3"/>
    </font>
    <font>
      <sz val="13"/>
      <name val="ＭＳ Ｐゴシック"/>
      <family val="3"/>
    </font>
    <font>
      <vertAlign val="superscript"/>
      <sz val="13"/>
      <name val="ＭＳ Ｐゴシック"/>
      <family val="3"/>
    </font>
    <font>
      <b/>
      <sz val="1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sz val="18"/>
      <name val="ＭＳ Ｐゴシック"/>
      <family val="3"/>
    </font>
    <font>
      <b/>
      <vertAlign val="superscript"/>
      <sz val="12"/>
      <name val="ＭＳ ゴシック"/>
      <family val="3"/>
    </font>
    <font>
      <sz val="9"/>
      <color indexed="9"/>
      <name val="ＭＳ ゴシック"/>
      <family val="3"/>
    </font>
    <font>
      <b/>
      <sz val="14"/>
      <color indexed="10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11.2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3">
    <xf numFmtId="0" fontId="0" fillId="0" borderId="0" xfId="0" applyAlignment="1">
      <alignment/>
    </xf>
    <xf numFmtId="0" fontId="6" fillId="0" borderId="0" xfId="20">
      <alignment/>
      <protection/>
    </xf>
    <xf numFmtId="0" fontId="6" fillId="0" borderId="0" xfId="20" applyAlignment="1">
      <alignment vertical="center"/>
      <protection/>
    </xf>
    <xf numFmtId="0" fontId="6" fillId="0" borderId="0" xfId="20" applyBorder="1" applyAlignment="1" quotePrefix="1">
      <alignment horizontal="left" vertical="center"/>
      <protection/>
    </xf>
    <xf numFmtId="0" fontId="6" fillId="0" borderId="0" xfId="20" applyBorder="1" applyAlignment="1">
      <alignment vertical="center"/>
      <protection/>
    </xf>
    <xf numFmtId="0" fontId="6" fillId="0" borderId="1" xfId="20" applyBorder="1" applyAlignment="1">
      <alignment vertical="center"/>
      <protection/>
    </xf>
    <xf numFmtId="0" fontId="6" fillId="0" borderId="2" xfId="20" applyBorder="1" applyAlignment="1">
      <alignment vertical="center"/>
      <protection/>
    </xf>
    <xf numFmtId="0" fontId="6" fillId="0" borderId="0" xfId="20" applyBorder="1" applyAlignment="1" quotePrefix="1">
      <alignment horizontal="center" vertical="center"/>
      <protection/>
    </xf>
    <xf numFmtId="20" fontId="6" fillId="0" borderId="0" xfId="20" applyNumberFormat="1" applyFont="1" applyBorder="1" applyAlignment="1" quotePrefix="1">
      <alignment horizontal="left" vertical="center"/>
      <protection/>
    </xf>
    <xf numFmtId="0" fontId="6" fillId="0" borderId="0" xfId="20" applyFont="1" applyBorder="1" applyAlignment="1" quotePrefix="1">
      <alignment horizontal="left"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Border="1" applyAlignment="1">
      <alignment horizontal="centerContinuous" vertical="center"/>
      <protection/>
    </xf>
    <xf numFmtId="0" fontId="6" fillId="0" borderId="3" xfId="20" applyBorder="1" applyAlignment="1">
      <alignment vertical="center"/>
      <protection/>
    </xf>
    <xf numFmtId="0" fontId="6" fillId="0" borderId="4" xfId="20" applyBorder="1" applyAlignment="1">
      <alignment vertical="center"/>
      <protection/>
    </xf>
    <xf numFmtId="0" fontId="6" fillId="0" borderId="3" xfId="20" applyBorder="1" applyAlignment="1">
      <alignment horizontal="centerContinuous" vertical="center"/>
      <protection/>
    </xf>
    <xf numFmtId="0" fontId="6" fillId="0" borderId="2" xfId="20" applyBorder="1" applyAlignment="1">
      <alignment horizontal="centerContinuous" vertical="center"/>
      <protection/>
    </xf>
    <xf numFmtId="0" fontId="6" fillId="0" borderId="5" xfId="20" applyBorder="1" applyAlignment="1">
      <alignment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Border="1" applyAlignment="1" quotePrefix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vertical="center"/>
      <protection/>
    </xf>
    <xf numFmtId="0" fontId="6" fillId="0" borderId="0" xfId="20" applyFont="1" applyBorder="1" applyAlignment="1" quotePrefix="1">
      <alignment vertical="center"/>
      <protection/>
    </xf>
    <xf numFmtId="2" fontId="9" fillId="0" borderId="0" xfId="20" applyNumberFormat="1" applyFont="1" applyBorder="1" applyAlignment="1" quotePrefix="1">
      <alignment vertical="center"/>
      <protection/>
    </xf>
    <xf numFmtId="0" fontId="0" fillId="0" borderId="0" xfId="21" applyBorder="1" applyAlignment="1" quotePrefix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6" fillId="0" borderId="6" xfId="20" applyBorder="1" applyAlignment="1">
      <alignment vertical="center"/>
      <protection/>
    </xf>
    <xf numFmtId="0" fontId="6" fillId="0" borderId="0" xfId="20" applyFont="1" applyBorder="1" applyAlignment="1">
      <alignment vertical="center" shrinkToFit="1"/>
      <protection/>
    </xf>
    <xf numFmtId="0" fontId="6" fillId="0" borderId="0" xfId="20" applyBorder="1" applyAlignment="1">
      <alignment vertical="center" shrinkToFit="1"/>
      <protection/>
    </xf>
    <xf numFmtId="0" fontId="6" fillId="0" borderId="0" xfId="20" applyFont="1" applyBorder="1" applyAlignment="1">
      <alignment horizontal="right" vertical="center"/>
      <protection/>
    </xf>
    <xf numFmtId="179" fontId="6" fillId="0" borderId="0" xfId="20" applyNumberFormat="1" applyAlignment="1">
      <alignment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4" xfId="20" applyFont="1" applyBorder="1" applyAlignment="1">
      <alignment vertical="center"/>
      <protection/>
    </xf>
    <xf numFmtId="0" fontId="6" fillId="0" borderId="7" xfId="20" applyBorder="1" applyAlignment="1">
      <alignment vertical="center"/>
      <protection/>
    </xf>
    <xf numFmtId="0" fontId="6" fillId="0" borderId="8" xfId="20" applyBorder="1" applyAlignment="1">
      <alignment vertical="center"/>
      <protection/>
    </xf>
    <xf numFmtId="0" fontId="6" fillId="0" borderId="3" xfId="20" applyFont="1" applyBorder="1" applyAlignment="1" quotePrefix="1">
      <alignment horizontal="center" vertical="center"/>
      <protection/>
    </xf>
    <xf numFmtId="20" fontId="6" fillId="0" borderId="6" xfId="20" applyNumberFormat="1" applyFont="1" applyBorder="1" applyAlignment="1" quotePrefix="1">
      <alignment horizontal="left" vertical="center"/>
      <protection/>
    </xf>
    <xf numFmtId="0" fontId="11" fillId="0" borderId="9" xfId="20" applyFont="1" applyBorder="1" applyAlignment="1">
      <alignment horizontal="right" vertical="center"/>
      <protection/>
    </xf>
    <xf numFmtId="20" fontId="11" fillId="0" borderId="10" xfId="20" applyNumberFormat="1" applyFont="1" applyBorder="1" applyAlignment="1">
      <alignment horizontal="right" vertical="center"/>
      <protection/>
    </xf>
    <xf numFmtId="0" fontId="11" fillId="0" borderId="10" xfId="20" applyFont="1" applyBorder="1" applyAlignment="1">
      <alignment horizontal="right" vertical="center"/>
      <protection/>
    </xf>
    <xf numFmtId="179" fontId="18" fillId="0" borderId="3" xfId="20" applyNumberFormat="1" applyFont="1" applyBorder="1" applyAlignment="1">
      <alignment horizontal="left" vertical="center" shrinkToFit="1"/>
      <protection/>
    </xf>
    <xf numFmtId="0" fontId="7" fillId="0" borderId="6" xfId="20" applyFont="1" applyBorder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0" fontId="0" fillId="0" borderId="11" xfId="20" applyFont="1" applyBorder="1" applyAlignment="1" quotePrefix="1">
      <alignment horizontal="center" vertical="center"/>
      <protection/>
    </xf>
    <xf numFmtId="0" fontId="0" fillId="0" borderId="12" xfId="20" applyFont="1" applyBorder="1" applyAlignment="1" quotePrefix="1">
      <alignment horizontal="center" vertical="center"/>
      <protection/>
    </xf>
    <xf numFmtId="0" fontId="0" fillId="0" borderId="13" xfId="20" applyFont="1" applyBorder="1" applyAlignment="1" quotePrefix="1">
      <alignment horizontal="center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 shrinkToFit="1"/>
      <protection/>
    </xf>
    <xf numFmtId="0" fontId="6" fillId="0" borderId="5" xfId="20" applyFont="1" applyBorder="1" applyAlignment="1">
      <alignment horizontal="center" vertical="center" shrinkToFit="1"/>
      <protection/>
    </xf>
    <xf numFmtId="183" fontId="9" fillId="0" borderId="0" xfId="20" applyNumberFormat="1" applyFont="1" applyBorder="1" applyAlignment="1">
      <alignment horizontal="center" vertical="center" shrinkToFit="1"/>
      <protection/>
    </xf>
    <xf numFmtId="2" fontId="24" fillId="0" borderId="6" xfId="20" applyNumberFormat="1" applyFont="1" applyBorder="1" applyAlignment="1">
      <alignment horizontal="center" vertical="center" shrinkToFit="1"/>
      <protection/>
    </xf>
    <xf numFmtId="0" fontId="6" fillId="0" borderId="5" xfId="20" applyBorder="1" applyAlignment="1">
      <alignment horizontal="center" vertical="center" shrinkToFit="1"/>
      <protection/>
    </xf>
    <xf numFmtId="0" fontId="6" fillId="0" borderId="16" xfId="20" applyBorder="1" applyAlignment="1">
      <alignment horizontal="center" vertical="center" shrinkToFit="1"/>
      <protection/>
    </xf>
    <xf numFmtId="0" fontId="21" fillId="0" borderId="0" xfId="20" applyFont="1" applyAlignment="1">
      <alignment horizontal="center" vertical="center"/>
      <protection/>
    </xf>
    <xf numFmtId="0" fontId="6" fillId="0" borderId="17" xfId="20" applyBorder="1" applyAlignment="1">
      <alignment horizontal="center" vertical="center" shrinkToFit="1"/>
      <protection/>
    </xf>
    <xf numFmtId="0" fontId="6" fillId="0" borderId="18" xfId="20" applyBorder="1" applyAlignment="1">
      <alignment horizontal="center" vertical="center" shrinkToFit="1"/>
      <protection/>
    </xf>
    <xf numFmtId="0" fontId="6" fillId="0" borderId="19" xfId="20" applyFont="1" applyBorder="1" applyAlignment="1">
      <alignment horizontal="center" vertical="center" shrinkToFit="1"/>
      <protection/>
    </xf>
    <xf numFmtId="180" fontId="9" fillId="0" borderId="0" xfId="20" applyNumberFormat="1" applyFont="1" applyBorder="1" applyAlignment="1">
      <alignment horizontal="center" vertical="center" shrinkToFit="1"/>
      <protection/>
    </xf>
    <xf numFmtId="0" fontId="11" fillId="0" borderId="10" xfId="20" applyFont="1" applyBorder="1" applyAlignment="1">
      <alignment horizontal="right" vertical="center" shrinkToFit="1"/>
      <protection/>
    </xf>
    <xf numFmtId="2" fontId="11" fillId="0" borderId="20" xfId="20" applyNumberFormat="1" applyFont="1" applyBorder="1" applyAlignment="1">
      <alignment horizontal="center" vertical="center" shrinkToFit="1"/>
      <protection/>
    </xf>
    <xf numFmtId="179" fontId="6" fillId="0" borderId="0" xfId="20" applyNumberFormat="1" applyBorder="1" applyAlignment="1">
      <alignment vertical="center" shrinkToFit="1"/>
      <protection/>
    </xf>
    <xf numFmtId="0" fontId="16" fillId="2" borderId="21" xfId="21" applyFont="1" applyFill="1" applyBorder="1" applyAlignment="1">
      <alignment horizontal="right" vertical="center"/>
      <protection/>
    </xf>
    <xf numFmtId="0" fontId="25" fillId="3" borderId="22" xfId="21" applyFont="1" applyFill="1" applyBorder="1" applyAlignment="1">
      <alignment horizontal="left" vertical="center"/>
      <protection/>
    </xf>
    <xf numFmtId="184" fontId="11" fillId="0" borderId="0" xfId="20" applyNumberFormat="1" applyFont="1" applyBorder="1" applyAlignment="1">
      <alignment horizontal="center" vertical="center" shrinkToFit="1"/>
      <protection/>
    </xf>
    <xf numFmtId="180" fontId="11" fillId="0" borderId="0" xfId="20" applyNumberFormat="1" applyFont="1" applyBorder="1" applyAlignment="1">
      <alignment horizontal="center" vertical="center" shrinkToFit="1"/>
      <protection/>
    </xf>
    <xf numFmtId="180" fontId="11" fillId="0" borderId="0" xfId="20" applyNumberFormat="1" applyFont="1" applyBorder="1" applyAlignment="1" quotePrefix="1">
      <alignment horizontal="center" vertical="center" shrinkToFit="1"/>
      <protection/>
    </xf>
    <xf numFmtId="0" fontId="6" fillId="0" borderId="9" xfId="20" applyFont="1" applyBorder="1" applyAlignment="1">
      <alignment horizontal="center" vertical="center"/>
      <protection/>
    </xf>
    <xf numFmtId="0" fontId="6" fillId="0" borderId="23" xfId="20" applyFont="1" applyBorder="1" applyAlignment="1">
      <alignment horizontal="center" vertical="center"/>
      <protection/>
    </xf>
    <xf numFmtId="0" fontId="6" fillId="0" borderId="21" xfId="20" applyFont="1" applyBorder="1" applyAlignment="1">
      <alignment horizontal="center" vertical="center"/>
      <protection/>
    </xf>
    <xf numFmtId="0" fontId="6" fillId="0" borderId="24" xfId="20" applyFont="1" applyBorder="1" applyAlignment="1">
      <alignment horizontal="center" vertical="center"/>
      <protection/>
    </xf>
    <xf numFmtId="0" fontId="6" fillId="0" borderId="22" xfId="20" applyFont="1" applyBorder="1" applyAlignment="1">
      <alignment horizontal="center" vertical="center"/>
      <protection/>
    </xf>
    <xf numFmtId="0" fontId="12" fillId="0" borderId="21" xfId="21" applyFont="1" applyBorder="1" applyAlignment="1">
      <alignment horizontal="center" vertical="center"/>
      <protection/>
    </xf>
    <xf numFmtId="0" fontId="12" fillId="0" borderId="24" xfId="21" applyFont="1" applyBorder="1" applyAlignment="1">
      <alignment horizontal="center"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6" fillId="0" borderId="25" xfId="20" applyFont="1" applyBorder="1" applyAlignment="1">
      <alignment horizontal="center" vertical="center" shrinkToFit="1"/>
      <protection/>
    </xf>
    <xf numFmtId="0" fontId="6" fillId="0" borderId="26" xfId="20" applyFont="1" applyBorder="1" applyAlignment="1">
      <alignment horizontal="center" vertical="center"/>
      <protection/>
    </xf>
    <xf numFmtId="0" fontId="6" fillId="0" borderId="27" xfId="20" applyFont="1" applyBorder="1" applyAlignment="1">
      <alignment horizontal="center" vertical="center"/>
      <protection/>
    </xf>
    <xf numFmtId="0" fontId="6" fillId="0" borderId="25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 shrinkToFit="1"/>
      <protection/>
    </xf>
    <xf numFmtId="0" fontId="6" fillId="0" borderId="28" xfId="20" applyFont="1" applyBorder="1" applyAlignment="1">
      <alignment horizontal="center" vertical="center" shrinkToFit="1"/>
      <protection/>
    </xf>
    <xf numFmtId="0" fontId="6" fillId="0" borderId="29" xfId="20" applyFont="1" applyBorder="1" applyAlignment="1">
      <alignment horizontal="center" vertical="center" shrinkToFit="1"/>
      <protection/>
    </xf>
    <xf numFmtId="0" fontId="6" fillId="0" borderId="22" xfId="20" applyFont="1" applyBorder="1" applyAlignment="1">
      <alignment horizontal="center" vertical="center" shrinkToFit="1"/>
      <protection/>
    </xf>
    <xf numFmtId="0" fontId="7" fillId="0" borderId="21" xfId="20" applyFont="1" applyBorder="1" applyAlignment="1">
      <alignment horizontal="center" vertical="center" shrinkToFit="1"/>
      <protection/>
    </xf>
    <xf numFmtId="0" fontId="6" fillId="0" borderId="15" xfId="20" applyFont="1" applyBorder="1" applyAlignment="1">
      <alignment horizontal="center" vertical="center"/>
      <protection/>
    </xf>
    <xf numFmtId="0" fontId="0" fillId="3" borderId="24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6" fillId="0" borderId="15" xfId="20" applyFont="1" applyBorder="1" applyAlignment="1">
      <alignment horizontal="center" vertical="center" shrinkToFit="1"/>
      <protection/>
    </xf>
    <xf numFmtId="0" fontId="6" fillId="0" borderId="27" xfId="20" applyBorder="1" applyAlignment="1">
      <alignment horizontal="center" vertical="center"/>
      <protection/>
    </xf>
    <xf numFmtId="0" fontId="6" fillId="0" borderId="30" xfId="20" applyBorder="1" applyAlignment="1">
      <alignment horizontal="center" vertical="center"/>
      <protection/>
    </xf>
    <xf numFmtId="2" fontId="6" fillId="0" borderId="27" xfId="20" applyNumberFormat="1" applyFont="1" applyBorder="1" applyAlignment="1" quotePrefix="1">
      <alignment horizontal="center" vertical="center"/>
      <protection/>
    </xf>
    <xf numFmtId="2" fontId="6" fillId="0" borderId="30" xfId="20" applyNumberFormat="1" applyFont="1" applyBorder="1" applyAlignment="1" quotePrefix="1">
      <alignment horizontal="center" vertical="center"/>
      <protection/>
    </xf>
    <xf numFmtId="0" fontId="12" fillId="3" borderId="24" xfId="21" applyFont="1" applyFill="1" applyBorder="1" applyAlignment="1">
      <alignment horizontal="center" vertical="center" shrinkToFit="1"/>
      <protection/>
    </xf>
    <xf numFmtId="0" fontId="6" fillId="0" borderId="31" xfId="20" applyFont="1" applyBorder="1" applyAlignment="1">
      <alignment horizontal="center" vertical="center"/>
      <protection/>
    </xf>
    <xf numFmtId="0" fontId="0" fillId="0" borderId="32" xfId="22" applyBorder="1" applyAlignment="1">
      <alignment horizontal="center" vertical="center" shrinkToFit="1"/>
      <protection/>
    </xf>
    <xf numFmtId="0" fontId="0" fillId="0" borderId="25" xfId="22" applyBorder="1" applyAlignment="1">
      <alignment horizontal="center" vertical="center" shrinkToFit="1"/>
      <protection/>
    </xf>
    <xf numFmtId="0" fontId="6" fillId="0" borderId="32" xfId="20" applyFont="1" applyBorder="1" applyAlignment="1">
      <alignment horizontal="center" vertical="center"/>
      <protection/>
    </xf>
    <xf numFmtId="0" fontId="6" fillId="0" borderId="33" xfId="20" applyFont="1" applyBorder="1" applyAlignment="1">
      <alignment horizontal="center" vertical="center"/>
      <protection/>
    </xf>
    <xf numFmtId="0" fontId="1" fillId="4" borderId="21" xfId="21" applyFont="1" applyFill="1" applyBorder="1" applyAlignment="1">
      <alignment horizontal="center" vertical="center" shrinkToFit="1"/>
      <protection/>
    </xf>
    <xf numFmtId="0" fontId="1" fillId="4" borderId="24" xfId="21" applyFont="1" applyFill="1" applyBorder="1" applyAlignment="1">
      <alignment horizontal="center" vertical="center" shrinkToFit="1"/>
      <protection/>
    </xf>
    <xf numFmtId="0" fontId="1" fillId="4" borderId="22" xfId="21" applyFont="1" applyFill="1" applyBorder="1" applyAlignment="1">
      <alignment horizontal="center" vertical="center" shrinkToFit="1"/>
      <protection/>
    </xf>
    <xf numFmtId="0" fontId="6" fillId="0" borderId="23" xfId="20" applyFont="1" applyBorder="1" applyAlignment="1">
      <alignment horizontal="center" vertical="center" shrinkToFit="1"/>
      <protection/>
    </xf>
    <xf numFmtId="0" fontId="6" fillId="0" borderId="9" xfId="20" applyFont="1" applyBorder="1" applyAlignment="1">
      <alignment horizontal="center" vertical="center" shrinkToFit="1"/>
      <protection/>
    </xf>
    <xf numFmtId="0" fontId="6" fillId="0" borderId="33" xfId="20" applyBorder="1" applyAlignment="1">
      <alignment horizontal="center" vertical="center"/>
      <protection/>
    </xf>
    <xf numFmtId="20" fontId="6" fillId="0" borderId="21" xfId="20" applyNumberFormat="1" applyFont="1" applyBorder="1" applyAlignment="1">
      <alignment horizontal="center" vertical="center" shrinkToFit="1"/>
      <protection/>
    </xf>
    <xf numFmtId="20" fontId="6" fillId="0" borderId="24" xfId="20" applyNumberFormat="1" applyFont="1" applyBorder="1" applyAlignment="1">
      <alignment horizontal="center" vertical="center" shrinkToFit="1"/>
      <protection/>
    </xf>
    <xf numFmtId="20" fontId="6" fillId="0" borderId="22" xfId="20" applyNumberFormat="1" applyFont="1" applyBorder="1" applyAlignment="1">
      <alignment horizontal="center" vertical="center" shrinkToFit="1"/>
      <protection/>
    </xf>
    <xf numFmtId="0" fontId="7" fillId="0" borderId="24" xfId="20" applyFont="1" applyBorder="1" applyAlignment="1">
      <alignment horizontal="center" vertical="center" shrinkToFit="1"/>
      <protection/>
    </xf>
    <xf numFmtId="0" fontId="7" fillId="0" borderId="22" xfId="20" applyFont="1" applyBorder="1" applyAlignment="1">
      <alignment horizontal="center" vertical="center" shrinkToFit="1"/>
      <protection/>
    </xf>
    <xf numFmtId="179" fontId="11" fillId="0" borderId="18" xfId="20" applyNumberFormat="1" applyFont="1" applyBorder="1" applyAlignment="1">
      <alignment horizontal="center" vertical="center"/>
      <protection/>
    </xf>
    <xf numFmtId="179" fontId="11" fillId="0" borderId="23" xfId="20" applyNumberFormat="1" applyFont="1" applyBorder="1" applyAlignment="1">
      <alignment horizontal="center" vertical="center"/>
      <protection/>
    </xf>
    <xf numFmtId="179" fontId="11" fillId="0" borderId="9" xfId="20" applyNumberFormat="1" applyFont="1" applyBorder="1" applyAlignment="1">
      <alignment horizontal="center" vertical="center"/>
      <protection/>
    </xf>
    <xf numFmtId="0" fontId="19" fillId="0" borderId="3" xfId="22" applyFont="1" applyBorder="1" applyAlignment="1">
      <alignment horizontal="right" vertical="center"/>
      <protection/>
    </xf>
    <xf numFmtId="212" fontId="11" fillId="0" borderId="33" xfId="20" applyNumberFormat="1" applyFont="1" applyBorder="1" applyAlignment="1">
      <alignment horizontal="center" vertical="center" shrinkToFit="1"/>
      <protection/>
    </xf>
    <xf numFmtId="0" fontId="6" fillId="0" borderId="16" xfId="20" applyFont="1" applyBorder="1" applyAlignment="1">
      <alignment horizontal="left" vertical="center" shrinkToFit="1"/>
      <protection/>
    </xf>
    <xf numFmtId="0" fontId="6" fillId="0" borderId="6" xfId="20" applyFont="1" applyBorder="1" applyAlignment="1">
      <alignment horizontal="left" vertical="center" shrinkToFit="1"/>
      <protection/>
    </xf>
    <xf numFmtId="0" fontId="26" fillId="0" borderId="3" xfId="21" applyFont="1" applyBorder="1" applyAlignment="1">
      <alignment horizontal="center" vertical="center" shrinkToFit="1"/>
      <protection/>
    </xf>
    <xf numFmtId="2" fontId="6" fillId="0" borderId="26" xfId="20" applyNumberFormat="1" applyFont="1" applyBorder="1" applyAlignment="1">
      <alignment horizontal="center" vertical="center"/>
      <protection/>
    </xf>
    <xf numFmtId="2" fontId="6" fillId="0" borderId="31" xfId="20" applyNumberFormat="1" applyFont="1" applyBorder="1" applyAlignment="1">
      <alignment horizontal="center" vertical="center"/>
      <protection/>
    </xf>
    <xf numFmtId="179" fontId="11" fillId="0" borderId="21" xfId="20" applyNumberFormat="1" applyFont="1" applyBorder="1" applyAlignment="1">
      <alignment horizontal="center" vertical="center" shrinkToFit="1"/>
      <protection/>
    </xf>
    <xf numFmtId="179" fontId="11" fillId="0" borderId="24" xfId="20" applyNumberFormat="1" applyFont="1" applyBorder="1" applyAlignment="1">
      <alignment horizontal="center" vertical="center" shrinkToFit="1"/>
      <protection/>
    </xf>
    <xf numFmtId="179" fontId="11" fillId="0" borderId="22" xfId="20" applyNumberFormat="1" applyFont="1" applyBorder="1" applyAlignment="1">
      <alignment horizontal="center" vertical="center" shrinkToFit="1"/>
      <protection/>
    </xf>
    <xf numFmtId="0" fontId="15" fillId="0" borderId="24" xfId="22" applyFont="1" applyBorder="1" applyAlignment="1">
      <alignment horizontal="center" vertical="center" shrinkToFit="1"/>
      <protection/>
    </xf>
    <xf numFmtId="0" fontId="15" fillId="0" borderId="29" xfId="22" applyFont="1" applyBorder="1" applyAlignment="1">
      <alignment horizontal="center" vertical="center" shrinkToFit="1"/>
      <protection/>
    </xf>
    <xf numFmtId="0" fontId="15" fillId="0" borderId="28" xfId="22" applyFont="1" applyBorder="1" applyAlignment="1">
      <alignment horizontal="center" vertical="center" shrinkToFit="1"/>
      <protection/>
    </xf>
    <xf numFmtId="179" fontId="11" fillId="0" borderId="16" xfId="20" applyNumberFormat="1" applyFont="1" applyBorder="1" applyAlignment="1">
      <alignment horizontal="center" vertical="center" shrinkToFit="1"/>
      <protection/>
    </xf>
    <xf numFmtId="179" fontId="11" fillId="0" borderId="6" xfId="20" applyNumberFormat="1" applyFont="1" applyBorder="1" applyAlignment="1">
      <alignment horizontal="center" vertical="center" shrinkToFit="1"/>
      <protection/>
    </xf>
    <xf numFmtId="11" fontId="11" fillId="0" borderId="6" xfId="20" applyNumberFormat="1" applyFont="1" applyBorder="1" applyAlignment="1">
      <alignment horizontal="center" vertical="center" shrinkToFit="1"/>
      <protection/>
    </xf>
    <xf numFmtId="11" fontId="11" fillId="0" borderId="10" xfId="20" applyNumberFormat="1" applyFont="1" applyBorder="1" applyAlignment="1">
      <alignment horizontal="center" vertical="center" shrinkToFit="1"/>
      <protection/>
    </xf>
    <xf numFmtId="185" fontId="11" fillId="0" borderId="16" xfId="20" applyNumberFormat="1" applyFont="1" applyBorder="1" applyAlignment="1">
      <alignment horizontal="center" vertical="center"/>
      <protection/>
    </xf>
    <xf numFmtId="185" fontId="11" fillId="0" borderId="6" xfId="20" applyNumberFormat="1" applyFont="1" applyBorder="1" applyAlignment="1">
      <alignment horizontal="center" vertical="center"/>
      <protection/>
    </xf>
    <xf numFmtId="185" fontId="11" fillId="0" borderId="10" xfId="20" applyNumberFormat="1" applyFont="1" applyBorder="1" applyAlignment="1">
      <alignment horizontal="center" vertical="center"/>
      <protection/>
    </xf>
    <xf numFmtId="20" fontId="6" fillId="0" borderId="21" xfId="20" applyNumberFormat="1" applyFont="1" applyBorder="1" applyAlignment="1">
      <alignment horizontal="center" vertical="center"/>
      <protection/>
    </xf>
    <xf numFmtId="20" fontId="6" fillId="0" borderId="24" xfId="20" applyNumberFormat="1" applyFont="1" applyBorder="1" applyAlignment="1">
      <alignment horizontal="center" vertical="center"/>
      <protection/>
    </xf>
    <xf numFmtId="20" fontId="6" fillId="0" borderId="22" xfId="20" applyNumberFormat="1" applyFont="1" applyBorder="1" applyAlignment="1">
      <alignment horizontal="center" vertical="center"/>
      <protection/>
    </xf>
    <xf numFmtId="0" fontId="7" fillId="0" borderId="16" xfId="20" applyFont="1" applyBorder="1" applyAlignment="1">
      <alignment horizontal="left" vertical="center"/>
      <protection/>
    </xf>
    <xf numFmtId="0" fontId="7" fillId="0" borderId="6" xfId="20" applyFont="1" applyBorder="1" applyAlignment="1">
      <alignment horizontal="left" vertical="center"/>
      <protection/>
    </xf>
    <xf numFmtId="2" fontId="11" fillId="0" borderId="16" xfId="20" applyNumberFormat="1" applyFont="1" applyBorder="1" applyAlignment="1">
      <alignment horizontal="center" vertical="center" shrinkToFit="1"/>
      <protection/>
    </xf>
    <xf numFmtId="2" fontId="11" fillId="0" borderId="6" xfId="20" applyNumberFormat="1" applyFont="1" applyBorder="1" applyAlignment="1">
      <alignment horizontal="center" vertical="center" shrinkToFit="1"/>
      <protection/>
    </xf>
    <xf numFmtId="179" fontId="11" fillId="0" borderId="16" xfId="20" applyNumberFormat="1" applyFont="1" applyBorder="1" applyAlignment="1">
      <alignment horizontal="center" vertical="center"/>
      <protection/>
    </xf>
    <xf numFmtId="179" fontId="11" fillId="0" borderId="6" xfId="20" applyNumberFormat="1" applyFont="1" applyBorder="1" applyAlignment="1">
      <alignment horizontal="center" vertical="center"/>
      <protection/>
    </xf>
    <xf numFmtId="179" fontId="11" fillId="0" borderId="10" xfId="20" applyNumberFormat="1" applyFont="1" applyBorder="1" applyAlignment="1">
      <alignment horizontal="center" vertical="center"/>
      <protection/>
    </xf>
    <xf numFmtId="0" fontId="22" fillId="4" borderId="0" xfId="20" applyFont="1" applyFill="1" applyBorder="1" applyAlignment="1">
      <alignment horizontal="center" vertical="center" shrinkToFit="1"/>
      <protection/>
    </xf>
    <xf numFmtId="0" fontId="6" fillId="3" borderId="15" xfId="20" applyFill="1" applyBorder="1" applyAlignment="1">
      <alignment horizontal="center" vertical="center"/>
      <protection/>
    </xf>
    <xf numFmtId="176" fontId="11" fillId="0" borderId="16" xfId="20" applyNumberFormat="1" applyFont="1" applyBorder="1" applyAlignment="1">
      <alignment horizontal="center" vertical="center" shrinkToFit="1"/>
      <protection/>
    </xf>
    <xf numFmtId="176" fontId="11" fillId="0" borderId="6" xfId="20" applyNumberFormat="1" applyFont="1" applyBorder="1" applyAlignment="1">
      <alignment horizontal="center" vertical="center" shrinkToFit="1"/>
      <protection/>
    </xf>
    <xf numFmtId="11" fontId="6" fillId="0" borderId="6" xfId="20" applyNumberFormat="1" applyBorder="1" applyAlignment="1">
      <alignment horizontal="center" vertical="center" shrinkToFit="1"/>
      <protection/>
    </xf>
    <xf numFmtId="11" fontId="6" fillId="0" borderId="10" xfId="20" applyNumberFormat="1" applyBorder="1" applyAlignment="1">
      <alignment horizontal="center" vertical="center" shrinkToFit="1"/>
      <protection/>
    </xf>
    <xf numFmtId="214" fontId="11" fillId="2" borderId="16" xfId="20" applyNumberFormat="1" applyFont="1" applyFill="1" applyBorder="1" applyAlignment="1" quotePrefix="1">
      <alignment horizontal="center" vertical="center" shrinkToFit="1"/>
      <protection/>
    </xf>
    <xf numFmtId="214" fontId="11" fillId="2" borderId="34" xfId="20" applyNumberFormat="1" applyFont="1" applyFill="1" applyBorder="1" applyAlignment="1" quotePrefix="1">
      <alignment horizontal="center" vertical="center" shrinkToFit="1"/>
      <protection/>
    </xf>
    <xf numFmtId="0" fontId="6" fillId="3" borderId="35" xfId="20" applyFill="1" applyBorder="1" applyAlignment="1">
      <alignment horizontal="center" vertical="center"/>
      <protection/>
    </xf>
    <xf numFmtId="0" fontId="6" fillId="3" borderId="34" xfId="20" applyFill="1" applyBorder="1" applyAlignment="1">
      <alignment horizontal="center" vertical="center"/>
      <protection/>
    </xf>
    <xf numFmtId="0" fontId="6" fillId="0" borderId="28" xfId="20" applyBorder="1" applyAlignment="1">
      <alignment horizontal="center" vertical="center"/>
      <protection/>
    </xf>
    <xf numFmtId="0" fontId="6" fillId="0" borderId="22" xfId="20" applyBorder="1" applyAlignment="1">
      <alignment horizontal="center" vertical="center"/>
      <protection/>
    </xf>
    <xf numFmtId="0" fontId="15" fillId="0" borderId="21" xfId="22" applyFont="1" applyBorder="1" applyAlignment="1">
      <alignment horizontal="center" vertical="center" shrinkToFit="1"/>
      <protection/>
    </xf>
    <xf numFmtId="0" fontId="15" fillId="0" borderId="22" xfId="22" applyFont="1" applyBorder="1" applyAlignment="1">
      <alignment horizontal="center" vertical="center" shrinkToFit="1"/>
      <protection/>
    </xf>
    <xf numFmtId="179" fontId="11" fillId="0" borderId="10" xfId="20" applyNumberFormat="1" applyFont="1" applyBorder="1" applyAlignment="1">
      <alignment horizontal="center" vertical="center" shrinkToFit="1"/>
      <protection/>
    </xf>
    <xf numFmtId="0" fontId="6" fillId="0" borderId="21" xfId="20" applyBorder="1" applyAlignment="1">
      <alignment horizontal="center" vertical="center"/>
      <protection/>
    </xf>
    <xf numFmtId="0" fontId="6" fillId="0" borderId="29" xfId="20" applyBorder="1" applyAlignment="1">
      <alignment horizontal="center" vertical="center"/>
      <protection/>
    </xf>
    <xf numFmtId="179" fontId="15" fillId="0" borderId="33" xfId="22" applyNumberFormat="1" applyFont="1" applyBorder="1" applyAlignment="1">
      <alignment horizontal="center" vertical="center" shrinkToFit="1"/>
      <protection/>
    </xf>
    <xf numFmtId="179" fontId="15" fillId="0" borderId="30" xfId="22" applyNumberFormat="1" applyFont="1" applyBorder="1" applyAlignment="1">
      <alignment horizontal="center" vertical="center" shrinkToFit="1"/>
      <protection/>
    </xf>
    <xf numFmtId="0" fontId="6" fillId="3" borderId="27" xfId="20" applyFill="1" applyBorder="1" applyAlignment="1">
      <alignment horizontal="center" vertical="center"/>
      <protection/>
    </xf>
    <xf numFmtId="0" fontId="6" fillId="3" borderId="30" xfId="20" applyFill="1" applyBorder="1" applyAlignment="1">
      <alignment horizontal="center" vertical="center"/>
      <protection/>
    </xf>
    <xf numFmtId="179" fontId="15" fillId="0" borderId="28" xfId="22" applyNumberFormat="1" applyFont="1" applyBorder="1" applyAlignment="1">
      <alignment horizontal="center" vertical="center" shrinkToFit="1"/>
      <protection/>
    </xf>
    <xf numFmtId="179" fontId="15" fillId="0" borderId="29" xfId="22" applyNumberFormat="1" applyFont="1" applyBorder="1" applyAlignment="1">
      <alignment horizontal="center" vertical="center" shrinkToFit="1"/>
      <protection/>
    </xf>
    <xf numFmtId="179" fontId="15" fillId="0" borderId="22" xfId="22" applyNumberFormat="1" applyFont="1" applyBorder="1" applyAlignment="1">
      <alignment horizontal="center" vertical="center" shrinkToFit="1"/>
      <protection/>
    </xf>
    <xf numFmtId="179" fontId="15" fillId="0" borderId="32" xfId="22" applyNumberFormat="1" applyFont="1" applyBorder="1" applyAlignment="1">
      <alignment horizontal="center" vertical="center" shrinkToFit="1"/>
      <protection/>
    </xf>
    <xf numFmtId="179" fontId="15" fillId="0" borderId="25" xfId="22" applyNumberFormat="1" applyFont="1" applyBorder="1" applyAlignment="1">
      <alignment horizontal="center" vertical="center" shrinkToFit="1"/>
      <protection/>
    </xf>
    <xf numFmtId="179" fontId="11" fillId="0" borderId="32" xfId="20" applyNumberFormat="1" applyFont="1" applyBorder="1" applyAlignment="1">
      <alignment horizontal="center" vertical="center" shrinkToFit="1"/>
      <protection/>
    </xf>
    <xf numFmtId="179" fontId="11" fillId="0" borderId="33" xfId="20" applyNumberFormat="1" applyFont="1" applyBorder="1" applyAlignment="1">
      <alignment horizontal="center" vertical="center" shrinkToFit="1"/>
      <protection/>
    </xf>
    <xf numFmtId="179" fontId="11" fillId="0" borderId="25" xfId="20" applyNumberFormat="1" applyFont="1" applyBorder="1" applyAlignment="1">
      <alignment horizontal="center" vertical="center" shrinkToFit="1"/>
      <protection/>
    </xf>
    <xf numFmtId="179" fontId="15" fillId="0" borderId="21" xfId="22" applyNumberFormat="1" applyFont="1" applyBorder="1" applyAlignment="1">
      <alignment horizontal="center" vertical="center" shrinkToFit="1"/>
      <protection/>
    </xf>
    <xf numFmtId="179" fontId="15" fillId="0" borderId="24" xfId="22" applyNumberFormat="1" applyFont="1" applyBorder="1" applyAlignment="1">
      <alignment horizontal="center" vertical="center" shrinkToFit="1"/>
      <protection/>
    </xf>
    <xf numFmtId="179" fontId="15" fillId="0" borderId="27" xfId="22" applyNumberFormat="1" applyFont="1" applyBorder="1" applyAlignment="1">
      <alignment horizontal="center" vertical="center" shrinkToFit="1"/>
      <protection/>
    </xf>
    <xf numFmtId="179" fontId="15" fillId="0" borderId="35" xfId="22" applyNumberFormat="1" applyFont="1" applyBorder="1" applyAlignment="1">
      <alignment horizontal="center" vertical="center" shrinkToFit="1"/>
      <protection/>
    </xf>
    <xf numFmtId="179" fontId="15" fillId="0" borderId="10" xfId="22" applyNumberFormat="1" applyFont="1" applyBorder="1" applyAlignment="1">
      <alignment horizontal="center" vertical="center" shrinkToFit="1"/>
      <protection/>
    </xf>
    <xf numFmtId="185" fontId="15" fillId="0" borderId="16" xfId="22" applyNumberFormat="1" applyFont="1" applyBorder="1" applyAlignment="1">
      <alignment horizontal="center" vertical="center" shrinkToFit="1"/>
      <protection/>
    </xf>
    <xf numFmtId="185" fontId="15" fillId="0" borderId="10" xfId="22" applyNumberFormat="1" applyFont="1" applyBorder="1" applyAlignment="1">
      <alignment horizontal="center" vertical="center" shrinkToFit="1"/>
      <protection/>
    </xf>
    <xf numFmtId="179" fontId="15" fillId="0" borderId="6" xfId="22" applyNumberFormat="1" applyFont="1" applyBorder="1" applyAlignment="1">
      <alignment horizontal="center" vertical="center" shrinkToFit="1"/>
      <protection/>
    </xf>
    <xf numFmtId="179" fontId="15" fillId="0" borderId="34" xfId="22" applyNumberFormat="1" applyFont="1" applyBorder="1" applyAlignment="1">
      <alignment horizontal="center" vertical="center" shrinkToFit="1"/>
      <protection/>
    </xf>
    <xf numFmtId="179" fontId="15" fillId="0" borderId="16" xfId="22" applyNumberFormat="1" applyFont="1" applyBorder="1" applyAlignment="1">
      <alignment horizontal="center" vertical="center" shrinkToFit="1"/>
      <protection/>
    </xf>
    <xf numFmtId="179" fontId="15" fillId="0" borderId="26" xfId="22" applyNumberFormat="1" applyFont="1" applyBorder="1" applyAlignment="1">
      <alignment horizontal="center" vertical="center" shrinkToFit="1"/>
      <protection/>
    </xf>
    <xf numFmtId="179" fontId="15" fillId="0" borderId="31" xfId="22" applyNumberFormat="1" applyFont="1" applyBorder="1" applyAlignment="1">
      <alignment horizontal="center" vertical="center" shrinkToFit="1"/>
      <protection/>
    </xf>
    <xf numFmtId="179" fontId="15" fillId="0" borderId="9" xfId="22" applyNumberFormat="1" applyFont="1" applyBorder="1" applyAlignment="1">
      <alignment horizontal="center" vertical="center" shrinkToFit="1"/>
      <protection/>
    </xf>
    <xf numFmtId="214" fontId="11" fillId="2" borderId="18" xfId="20" applyNumberFormat="1" applyFont="1" applyFill="1" applyBorder="1" applyAlignment="1">
      <alignment horizontal="center" vertical="center" shrinkToFit="1"/>
      <protection/>
    </xf>
    <xf numFmtId="214" fontId="11" fillId="2" borderId="31" xfId="20" applyNumberFormat="1" applyFont="1" applyFill="1" applyBorder="1" applyAlignment="1">
      <alignment horizontal="center" vertical="center" shrinkToFit="1"/>
      <protection/>
    </xf>
    <xf numFmtId="0" fontId="6" fillId="3" borderId="26" xfId="20" applyFill="1" applyBorder="1" applyAlignment="1">
      <alignment horizontal="center" vertical="center"/>
      <protection/>
    </xf>
    <xf numFmtId="0" fontId="6" fillId="3" borderId="31" xfId="20" applyFill="1" applyBorder="1" applyAlignment="1">
      <alignment horizontal="center" vertical="center"/>
      <protection/>
    </xf>
    <xf numFmtId="185" fontId="15" fillId="0" borderId="18" xfId="22" applyNumberFormat="1" applyFont="1" applyBorder="1" applyAlignment="1">
      <alignment horizontal="center" vertical="center" shrinkToFit="1"/>
      <protection/>
    </xf>
    <xf numFmtId="185" fontId="15" fillId="0" borderId="9" xfId="22" applyNumberFormat="1" applyFont="1" applyBorder="1" applyAlignment="1">
      <alignment horizontal="center" vertical="center" shrinkToFit="1"/>
      <protection/>
    </xf>
    <xf numFmtId="0" fontId="6" fillId="0" borderId="32" xfId="20" applyFont="1" applyBorder="1" applyAlignment="1">
      <alignment horizontal="center" vertical="center" shrinkToFit="1"/>
      <protection/>
    </xf>
    <xf numFmtId="0" fontId="6" fillId="0" borderId="30" xfId="20" applyFont="1" applyBorder="1" applyAlignment="1">
      <alignment horizontal="center" vertical="center" shrinkToFit="1"/>
      <protection/>
    </xf>
    <xf numFmtId="0" fontId="6" fillId="0" borderId="27" xfId="20" applyFont="1" applyBorder="1" applyAlignment="1">
      <alignment horizontal="center" vertical="center" shrinkToFit="1"/>
      <protection/>
    </xf>
    <xf numFmtId="179" fontId="15" fillId="0" borderId="18" xfId="22" applyNumberFormat="1" applyFont="1" applyBorder="1" applyAlignment="1">
      <alignment horizontal="center" vertical="center" shrinkToFit="1"/>
      <protection/>
    </xf>
    <xf numFmtId="179" fontId="11" fillId="0" borderId="18" xfId="20" applyNumberFormat="1" applyFont="1" applyBorder="1" applyAlignment="1">
      <alignment horizontal="center" vertical="center" shrinkToFit="1"/>
      <protection/>
    </xf>
    <xf numFmtId="179" fontId="11" fillId="0" borderId="23" xfId="20" applyNumberFormat="1" applyFont="1" applyBorder="1" applyAlignment="1">
      <alignment horizontal="center" vertical="center" shrinkToFit="1"/>
      <protection/>
    </xf>
    <xf numFmtId="179" fontId="11" fillId="0" borderId="9" xfId="20" applyNumberFormat="1" applyFont="1" applyBorder="1" applyAlignment="1">
      <alignment horizontal="center" vertical="center" shrinkToFit="1"/>
      <protection/>
    </xf>
    <xf numFmtId="179" fontId="15" fillId="0" borderId="23" xfId="22" applyNumberFormat="1" applyFont="1" applyBorder="1" applyAlignment="1">
      <alignment horizontal="center" vertical="center" shrinkToFit="1"/>
      <protection/>
    </xf>
    <xf numFmtId="0" fontId="6" fillId="3" borderId="25" xfId="20" applyFill="1" applyBorder="1" applyAlignment="1">
      <alignment horizontal="center" vertical="center"/>
      <protection/>
    </xf>
    <xf numFmtId="0" fontId="6" fillId="3" borderId="10" xfId="20" applyFill="1" applyBorder="1" applyAlignment="1">
      <alignment horizontal="center" vertical="center"/>
      <protection/>
    </xf>
    <xf numFmtId="0" fontId="6" fillId="3" borderId="9" xfId="20" applyFill="1" applyBorder="1" applyAlignment="1">
      <alignment horizontal="center" vertical="center"/>
      <protection/>
    </xf>
    <xf numFmtId="0" fontId="6" fillId="0" borderId="0" xfId="21" applyFont="1" applyBorder="1" applyAlignment="1">
      <alignment vertical="center" shrinkToFit="1"/>
      <protection/>
    </xf>
    <xf numFmtId="0" fontId="11" fillId="0" borderId="0" xfId="20" applyFont="1" applyBorder="1" applyAlignment="1">
      <alignment vertical="center" shrinkToFit="1"/>
      <protection/>
    </xf>
    <xf numFmtId="0" fontId="12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2" fontId="6" fillId="0" borderId="0" xfId="21" applyNumberFormat="1" applyFont="1" applyBorder="1" applyAlignment="1">
      <alignment vertical="center"/>
      <protection/>
    </xf>
    <xf numFmtId="185" fontId="11" fillId="0" borderId="0" xfId="20" applyNumberFormat="1" applyFont="1" applyBorder="1" applyAlignment="1">
      <alignment vertical="center" shrinkToFit="1"/>
      <protection/>
    </xf>
    <xf numFmtId="183" fontId="6" fillId="0" borderId="0" xfId="20" applyNumberFormat="1" applyBorder="1" applyAlignment="1">
      <alignment vertical="center" shrinkToFit="1"/>
      <protection/>
    </xf>
    <xf numFmtId="0" fontId="13" fillId="0" borderId="0" xfId="20" applyFont="1" applyBorder="1" applyAlignment="1">
      <alignment vertical="center" shrinkToFit="1"/>
      <protection/>
    </xf>
    <xf numFmtId="1" fontId="9" fillId="0" borderId="0" xfId="20" applyNumberFormat="1" applyFont="1" applyBorder="1" applyAlignment="1">
      <alignment vertical="center" shrinkToFit="1"/>
      <protection/>
    </xf>
    <xf numFmtId="179" fontId="9" fillId="0" borderId="0" xfId="20" applyNumberFormat="1" applyFont="1" applyBorder="1" applyAlignment="1">
      <alignment vertical="center" shrinkToFit="1"/>
      <protection/>
    </xf>
    <xf numFmtId="0" fontId="9" fillId="0" borderId="0" xfId="20" applyFont="1" applyBorder="1" applyAlignment="1">
      <alignment vertical="center" shrinkToFit="1"/>
      <protection/>
    </xf>
    <xf numFmtId="180" fontId="6" fillId="0" borderId="0" xfId="20" applyNumberFormat="1" applyBorder="1" applyAlignment="1">
      <alignment vertical="center" shrinkToFit="1"/>
      <protection/>
    </xf>
    <xf numFmtId="207" fontId="6" fillId="0" borderId="0" xfId="20" applyNumberFormat="1" applyBorder="1" applyAlignment="1">
      <alignment vertical="center" shrinkToFit="1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採改室用標準帳票" xfId="20"/>
    <cellStyle name="標準_統計手法(確率分布)" xfId="21"/>
    <cellStyle name="標準_統計手法実施要領(確率分布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ワイブル分布</a:t>
            </a:r>
          </a:p>
        </c:rich>
      </c:tx>
      <c:layout/>
      <c:spPr>
        <a:noFill/>
        <a:ln w="25400">
          <a:solid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/>
            </c:trendlineLbl>
          </c:trendline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trendline>
            <c:trendlineType val="linear"/>
            <c:intercept val="2"/>
            <c:dispEq val="1"/>
            <c:dispRSqr val="0"/>
            <c:trendlineLbl>
              <c:numFmt formatCode="General"/>
            </c:trendlineLbl>
          </c:trendline>
          <c:trendline>
            <c:trendlineType val="linear"/>
            <c:intercept val="1"/>
            <c:dispEq val="1"/>
            <c:dispRSqr val="0"/>
            <c:trendlineLbl>
              <c:numFmt formatCode="General"/>
            </c:trendlineLbl>
          </c:trendline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'60'!$K$10:$K$14</c:f>
              <c:numCache>
                <c:ptCount val="5"/>
                <c:pt idx="0">
                  <c:v>2.302585092994046</c:v>
                </c:pt>
                <c:pt idx="1">
                  <c:v>2.995732273553991</c:v>
                </c:pt>
                <c:pt idx="2">
                  <c:v>3.4011973816621555</c:v>
                </c:pt>
                <c:pt idx="3">
                  <c:v>3.6888794541139363</c:v>
                </c:pt>
                <c:pt idx="4">
                  <c:v>3.912023005428146</c:v>
                </c:pt>
              </c:numCache>
            </c:numRef>
          </c:xVal>
          <c:yVal>
            <c:numRef>
              <c:f>'60'!$L$10:$L$14</c:f>
              <c:numCache>
                <c:ptCount val="5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0_ "/>
            </c:trendlineLbl>
          </c:trendline>
          <c:xVal>
            <c:numRef>
              <c:f>'60'!$K$10:$K$14</c:f>
              <c:numCache>
                <c:ptCount val="5"/>
                <c:pt idx="0">
                  <c:v>2.302585092994046</c:v>
                </c:pt>
                <c:pt idx="1">
                  <c:v>2.995732273553991</c:v>
                </c:pt>
                <c:pt idx="2">
                  <c:v>3.4011973816621555</c:v>
                </c:pt>
                <c:pt idx="3">
                  <c:v>3.6888794541139363</c:v>
                </c:pt>
                <c:pt idx="4">
                  <c:v>3.912023005428146</c:v>
                </c:pt>
              </c:numCache>
            </c:numRef>
          </c:xVal>
          <c:yVal>
            <c:numRef>
              <c:f>'60'!$M$10:$M$14</c:f>
              <c:numCache>
                <c:ptCount val="5"/>
                <c:pt idx="0">
                  <c:v>-5.5754821078955485</c:v>
                </c:pt>
                <c:pt idx="1">
                  <c:v>-4.967143732178203</c:v>
                </c:pt>
                <c:pt idx="2">
                  <c:v>-4.655221054309578</c:v>
                </c:pt>
                <c:pt idx="3">
                  <c:v>-4.43515081233774</c:v>
                </c:pt>
                <c:pt idx="4">
                  <c:v>-4.186413975871771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'60'!$K$10:$K$14</c:f>
              <c:numCache>
                <c:ptCount val="5"/>
                <c:pt idx="0">
                  <c:v>2.302585092994046</c:v>
                </c:pt>
                <c:pt idx="1">
                  <c:v>2.995732273553991</c:v>
                </c:pt>
                <c:pt idx="2">
                  <c:v>3.4011973816621555</c:v>
                </c:pt>
                <c:pt idx="3">
                  <c:v>3.6888794541139363</c:v>
                </c:pt>
                <c:pt idx="4">
                  <c:v>3.912023005428146</c:v>
                </c:pt>
              </c:numCache>
            </c:numRef>
          </c:xVal>
          <c:yVal>
            <c:numRef>
              <c:f>'60'!$N$10:$N$14</c:f>
              <c:numCache>
                <c:ptCount val="5"/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'60'!$K$10:$K$14</c:f>
              <c:numCache>
                <c:ptCount val="5"/>
                <c:pt idx="0">
                  <c:v>2.302585092994046</c:v>
                </c:pt>
                <c:pt idx="1">
                  <c:v>2.995732273553991</c:v>
                </c:pt>
                <c:pt idx="2">
                  <c:v>3.4011973816621555</c:v>
                </c:pt>
                <c:pt idx="3">
                  <c:v>3.6888794541139363</c:v>
                </c:pt>
                <c:pt idx="4">
                  <c:v>3.912023005428146</c:v>
                </c:pt>
              </c:numCache>
            </c:numRef>
          </c:xVal>
          <c:yVal>
            <c:numRef>
              <c:f>'60'!$O$10:$O$14</c:f>
              <c:numCache>
                <c:ptCount val="5"/>
              </c:numCache>
            </c:numRef>
          </c:yVal>
          <c:smooth val="0"/>
        </c:ser>
        <c:axId val="9445470"/>
        <c:axId val="17900367"/>
      </c:scatterChart>
      <c:valAx>
        <c:axId val="9445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7900367"/>
        <c:crosses val="autoZero"/>
        <c:crossBetween val="midCat"/>
        <c:dispUnits/>
      </c:valAx>
      <c:valAx>
        <c:axId val="17900367"/>
        <c:scaling>
          <c:orientation val="minMax"/>
          <c:max val="-2"/>
          <c:min val="-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445470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95575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67050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695575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067050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695575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67050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695575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067050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>
          <a:off x="2695575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10" name="Line 14"/>
        <xdr:cNvSpPr>
          <a:spLocks/>
        </xdr:cNvSpPr>
      </xdr:nvSpPr>
      <xdr:spPr>
        <a:xfrm>
          <a:off x="3067050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8"/>
        <xdr:cNvSpPr>
          <a:spLocks/>
        </xdr:cNvSpPr>
      </xdr:nvSpPr>
      <xdr:spPr>
        <a:xfrm>
          <a:off x="2695575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12" name="Line 19"/>
        <xdr:cNvSpPr>
          <a:spLocks/>
        </xdr:cNvSpPr>
      </xdr:nvSpPr>
      <xdr:spPr>
        <a:xfrm>
          <a:off x="3067050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20"/>
        <xdr:cNvSpPr>
          <a:spLocks/>
        </xdr:cNvSpPr>
      </xdr:nvSpPr>
      <xdr:spPr>
        <a:xfrm>
          <a:off x="2695575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14" name="Line 21"/>
        <xdr:cNvSpPr>
          <a:spLocks/>
        </xdr:cNvSpPr>
      </xdr:nvSpPr>
      <xdr:spPr>
        <a:xfrm>
          <a:off x="3067050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>
          <a:off x="2695575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16" name="Line 25"/>
        <xdr:cNvSpPr>
          <a:spLocks/>
        </xdr:cNvSpPr>
      </xdr:nvSpPr>
      <xdr:spPr>
        <a:xfrm>
          <a:off x="3067050" y="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35</xdr:row>
      <xdr:rowOff>38100</xdr:rowOff>
    </xdr:from>
    <xdr:to>
      <xdr:col>8</xdr:col>
      <xdr:colOff>0</xdr:colOff>
      <xdr:row>35</xdr:row>
      <xdr:rowOff>38100</xdr:rowOff>
    </xdr:to>
    <xdr:sp>
      <xdr:nvSpPr>
        <xdr:cNvPr id="17" name="Line 30"/>
        <xdr:cNvSpPr>
          <a:spLocks/>
        </xdr:cNvSpPr>
      </xdr:nvSpPr>
      <xdr:spPr>
        <a:xfrm>
          <a:off x="2695575" y="876300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35</xdr:row>
      <xdr:rowOff>47625</xdr:rowOff>
    </xdr:from>
    <xdr:to>
      <xdr:col>8</xdr:col>
      <xdr:colOff>371475</xdr:colOff>
      <xdr:row>35</xdr:row>
      <xdr:rowOff>47625</xdr:rowOff>
    </xdr:to>
    <xdr:sp>
      <xdr:nvSpPr>
        <xdr:cNvPr id="18" name="Line 31"/>
        <xdr:cNvSpPr>
          <a:spLocks/>
        </xdr:cNvSpPr>
      </xdr:nvSpPr>
      <xdr:spPr>
        <a:xfrm>
          <a:off x="3067050" y="877252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35</xdr:row>
      <xdr:rowOff>38100</xdr:rowOff>
    </xdr:from>
    <xdr:to>
      <xdr:col>8</xdr:col>
      <xdr:colOff>0</xdr:colOff>
      <xdr:row>35</xdr:row>
      <xdr:rowOff>38100</xdr:rowOff>
    </xdr:to>
    <xdr:sp>
      <xdr:nvSpPr>
        <xdr:cNvPr id="19" name="Line 39"/>
        <xdr:cNvSpPr>
          <a:spLocks/>
        </xdr:cNvSpPr>
      </xdr:nvSpPr>
      <xdr:spPr>
        <a:xfrm>
          <a:off x="2695575" y="8763000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35</xdr:row>
      <xdr:rowOff>47625</xdr:rowOff>
    </xdr:from>
    <xdr:to>
      <xdr:col>8</xdr:col>
      <xdr:colOff>371475</xdr:colOff>
      <xdr:row>35</xdr:row>
      <xdr:rowOff>47625</xdr:rowOff>
    </xdr:to>
    <xdr:sp>
      <xdr:nvSpPr>
        <xdr:cNvPr id="20" name="Line 40"/>
        <xdr:cNvSpPr>
          <a:spLocks/>
        </xdr:cNvSpPr>
      </xdr:nvSpPr>
      <xdr:spPr>
        <a:xfrm>
          <a:off x="3067050" y="8772525"/>
          <a:ext cx="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32</xdr:row>
      <xdr:rowOff>66675</xdr:rowOff>
    </xdr:from>
    <xdr:to>
      <xdr:col>25</xdr:col>
      <xdr:colOff>85725</xdr:colOff>
      <xdr:row>42</xdr:row>
      <xdr:rowOff>219075</xdr:rowOff>
    </xdr:to>
    <xdr:graphicFrame>
      <xdr:nvGraphicFramePr>
        <xdr:cNvPr id="21" name="Chart 41"/>
        <xdr:cNvGraphicFramePr/>
      </xdr:nvGraphicFramePr>
      <xdr:xfrm>
        <a:off x="4314825" y="8020050"/>
        <a:ext cx="47815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228600</xdr:colOff>
      <xdr:row>32</xdr:row>
      <xdr:rowOff>104775</xdr:rowOff>
    </xdr:from>
    <xdr:ext cx="1657350" cy="466725"/>
    <xdr:sp>
      <xdr:nvSpPr>
        <xdr:cNvPr id="22" name="TextBox 42"/>
        <xdr:cNvSpPr txBox="1">
          <a:spLocks noChangeArrowheads="1"/>
        </xdr:cNvSpPr>
      </xdr:nvSpPr>
      <xdr:spPr>
        <a:xfrm>
          <a:off x="4410075" y="8058150"/>
          <a:ext cx="1657350" cy="466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グラフは上記の表の
①及び②の領域を指
定して下さい。</a:t>
          </a:r>
        </a:p>
      </xdr:txBody>
    </xdr:sp>
    <xdr:clientData/>
  </xdr:oneCellAnchor>
  <xdr:twoCellAnchor>
    <xdr:from>
      <xdr:col>8</xdr:col>
      <xdr:colOff>9525</xdr:colOff>
      <xdr:row>6</xdr:row>
      <xdr:rowOff>28575</xdr:rowOff>
    </xdr:from>
    <xdr:to>
      <xdr:col>13</xdr:col>
      <xdr:colOff>276225</xdr:colOff>
      <xdr:row>6</xdr:row>
      <xdr:rowOff>219075</xdr:rowOff>
    </xdr:to>
    <xdr:grpSp>
      <xdr:nvGrpSpPr>
        <xdr:cNvPr id="23" name="Group 43"/>
        <xdr:cNvGrpSpPr>
          <a:grpSpLocks/>
        </xdr:cNvGrpSpPr>
      </xdr:nvGrpSpPr>
      <xdr:grpSpPr>
        <a:xfrm>
          <a:off x="2705100" y="1295400"/>
          <a:ext cx="2124075" cy="190500"/>
          <a:chOff x="224" y="166"/>
          <a:chExt cx="177" cy="20"/>
        </a:xfrm>
        <a:solidFill>
          <a:srgbClr val="FFFFFF"/>
        </a:solidFill>
      </xdr:grpSpPr>
      <xdr:sp>
        <xdr:nvSpPr>
          <xdr:cNvPr id="24" name="AutoShape 44"/>
          <xdr:cNvSpPr>
            <a:spLocks/>
          </xdr:cNvSpPr>
        </xdr:nvSpPr>
        <xdr:spPr>
          <a:xfrm>
            <a:off x="224" y="166"/>
            <a:ext cx="79" cy="20"/>
          </a:xfrm>
          <a:prstGeom prst="wedgeRectCallout">
            <a:avLst>
              <a:gd name="adj1" fmla="val -132759"/>
              <a:gd name="adj2" fmla="val 9999"/>
            </a:avLst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ゴシック"/>
                <a:ea typeface="ＭＳ ゴシック"/>
                <a:cs typeface="ＭＳ ゴシック"/>
              </a:rPr>
              <a:t>ﾃﾞｰﾀ入力</a:t>
            </a:r>
          </a:p>
        </xdr:txBody>
      </xdr:sp>
      <xdr:sp>
        <xdr:nvSpPr>
          <xdr:cNvPr id="25" name="AutoShape 45"/>
          <xdr:cNvSpPr>
            <a:spLocks/>
          </xdr:cNvSpPr>
        </xdr:nvSpPr>
        <xdr:spPr>
          <a:xfrm>
            <a:off x="322" y="166"/>
            <a:ext cx="79" cy="20"/>
          </a:xfrm>
          <a:prstGeom prst="wedgeRectCallout">
            <a:avLst>
              <a:gd name="adj1" fmla="val -250000"/>
              <a:gd name="adj2" fmla="val 210000"/>
            </a:avLst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ゴシック"/>
                <a:ea typeface="ＭＳ ゴシック"/>
                <a:cs typeface="ＭＳ ゴシック"/>
              </a:rPr>
              <a:t>ﾃﾞｰﾀ入力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2:AE4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69921875" style="27" customWidth="1"/>
    <col min="2" max="2" width="3.19921875" style="27" customWidth="1"/>
    <col min="3" max="3" width="3.8984375" style="27" customWidth="1"/>
    <col min="4" max="25" width="3.8984375" style="28" customWidth="1"/>
    <col min="26" max="26" width="1.59765625" style="28" customWidth="1"/>
    <col min="27" max="27" width="1.203125" style="28" customWidth="1"/>
    <col min="28" max="28" width="13.19921875" style="28" bestFit="1" customWidth="1"/>
    <col min="29" max="32" width="5.8984375" style="28" customWidth="1"/>
    <col min="33" max="35" width="7.8984375" style="28" customWidth="1"/>
    <col min="36" max="36" width="9" style="28" customWidth="1"/>
    <col min="37" max="37" width="3.8984375" style="28" customWidth="1"/>
    <col min="38" max="16384" width="9" style="28" customWidth="1"/>
  </cols>
  <sheetData>
    <row r="1" s="2" customFormat="1" ht="7.5" customHeight="1"/>
    <row r="2" spans="1:26" s="2" customFormat="1" ht="7.5" customHeight="1" thickBot="1">
      <c r="A2" s="14"/>
      <c r="B2" s="14"/>
      <c r="C2" s="14"/>
      <c r="D2" s="14"/>
      <c r="E2" s="1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2" customFormat="1" ht="18" customHeight="1" thickBot="1">
      <c r="A3" s="15"/>
      <c r="B3" s="150" t="s">
        <v>62</v>
      </c>
      <c r="C3" s="150"/>
      <c r="D3" s="150"/>
      <c r="E3" s="150"/>
      <c r="F3" s="150"/>
      <c r="G3" s="15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9" t="s">
        <v>5</v>
      </c>
      <c r="Z3" s="5"/>
    </row>
    <row r="4" spans="1:26" s="2" customFormat="1" ht="23.25" customHeight="1" thickBot="1">
      <c r="A4" s="15"/>
      <c r="B4" s="150" t="s">
        <v>65</v>
      </c>
      <c r="C4" s="150"/>
      <c r="D4" s="150"/>
      <c r="E4" s="150"/>
      <c r="F4" s="150"/>
      <c r="G4" s="150"/>
      <c r="H4" s="20"/>
      <c r="I4" s="80" t="s">
        <v>21</v>
      </c>
      <c r="J4" s="81"/>
      <c r="K4" s="81"/>
      <c r="L4" s="81"/>
      <c r="M4" s="81"/>
      <c r="N4" s="81"/>
      <c r="O4" s="81"/>
      <c r="P4" s="81"/>
      <c r="Q4" s="82"/>
      <c r="R4" s="21"/>
      <c r="S4" s="21"/>
      <c r="T4" s="21"/>
      <c r="U4" s="21"/>
      <c r="V4" s="21"/>
      <c r="W4" s="20"/>
      <c r="X4" s="20"/>
      <c r="Y4" s="4"/>
      <c r="Z4" s="5"/>
    </row>
    <row r="5" spans="1:26" s="2" customFormat="1" ht="23.25" customHeight="1" thickBot="1">
      <c r="A5" s="15"/>
      <c r="B5" s="95" t="s">
        <v>60</v>
      </c>
      <c r="C5" s="95"/>
      <c r="D5" s="95"/>
      <c r="E5" s="151">
        <v>10</v>
      </c>
      <c r="F5" s="151"/>
      <c r="G5" s="11"/>
      <c r="H5" s="20"/>
      <c r="I5" s="106" t="s">
        <v>6</v>
      </c>
      <c r="J5" s="107"/>
      <c r="K5" s="108"/>
      <c r="L5" s="100" t="s">
        <v>64</v>
      </c>
      <c r="M5" s="93"/>
      <c r="N5" s="93"/>
      <c r="O5" s="93"/>
      <c r="P5" s="93"/>
      <c r="Q5" s="94"/>
      <c r="R5" s="21"/>
      <c r="S5" s="21"/>
      <c r="T5" s="21"/>
      <c r="U5" s="21"/>
      <c r="V5" s="21"/>
      <c r="W5" s="20"/>
      <c r="X5" s="20"/>
      <c r="Y5" s="4"/>
      <c r="Z5" s="5"/>
    </row>
    <row r="6" spans="1:26" s="2" customFormat="1" ht="20.25" customHeight="1" thickBot="1">
      <c r="A6" s="15"/>
      <c r="B6" s="95" t="s">
        <v>61</v>
      </c>
      <c r="C6" s="95"/>
      <c r="D6" s="95"/>
      <c r="E6" s="151">
        <v>10</v>
      </c>
      <c r="F6" s="151"/>
      <c r="H6" s="20"/>
      <c r="I6" s="106" t="s">
        <v>29</v>
      </c>
      <c r="J6" s="107"/>
      <c r="K6" s="108"/>
      <c r="L6" s="100" t="s">
        <v>51</v>
      </c>
      <c r="M6" s="93"/>
      <c r="N6" s="93"/>
      <c r="O6" s="93"/>
      <c r="P6" s="93"/>
      <c r="Q6" s="94"/>
      <c r="R6" s="20"/>
      <c r="S6" s="20"/>
      <c r="T6" s="20"/>
      <c r="U6" s="20"/>
      <c r="V6" s="20"/>
      <c r="W6" s="20"/>
      <c r="X6" s="20"/>
      <c r="Y6" s="4"/>
      <c r="Z6" s="5"/>
    </row>
    <row r="7" spans="1:26" s="2" customFormat="1" ht="20.25" customHeight="1" thickBot="1">
      <c r="A7" s="15"/>
      <c r="B7" s="92" t="s">
        <v>33</v>
      </c>
      <c r="C7" s="92"/>
      <c r="D7" s="92"/>
      <c r="E7" s="70">
        <v>10</v>
      </c>
      <c r="F7" s="71">
        <v>3</v>
      </c>
      <c r="G7" s="124">
        <f>E7^F7</f>
        <v>1000</v>
      </c>
      <c r="H7" s="124"/>
      <c r="I7" s="20"/>
      <c r="J7" s="20"/>
      <c r="K7" s="20"/>
      <c r="L7" s="17"/>
      <c r="M7" s="22"/>
      <c r="N7" s="22"/>
      <c r="O7" s="20"/>
      <c r="P7" s="20"/>
      <c r="Q7" s="20"/>
      <c r="R7" s="20"/>
      <c r="S7" s="20"/>
      <c r="T7" s="20"/>
      <c r="U7" s="20"/>
      <c r="V7" s="20"/>
      <c r="W7" s="20"/>
      <c r="X7" s="20"/>
      <c r="Y7" s="4"/>
      <c r="Z7" s="5"/>
    </row>
    <row r="8" spans="1:26" s="2" customFormat="1" ht="20.25" customHeight="1">
      <c r="A8" s="15"/>
      <c r="B8" s="65" t="s">
        <v>34</v>
      </c>
      <c r="C8" s="87" t="s">
        <v>63</v>
      </c>
      <c r="D8" s="109"/>
      <c r="E8" s="109"/>
      <c r="F8" s="109"/>
      <c r="G8" s="109"/>
      <c r="H8" s="110"/>
      <c r="I8" s="87" t="s">
        <v>11</v>
      </c>
      <c r="J8" s="110"/>
      <c r="K8" s="87" t="s">
        <v>35</v>
      </c>
      <c r="L8" s="110"/>
      <c r="M8" s="87" t="s">
        <v>36</v>
      </c>
      <c r="N8" s="109"/>
      <c r="O8" s="110"/>
      <c r="P8" s="76" t="s">
        <v>37</v>
      </c>
      <c r="Q8" s="101"/>
      <c r="R8" s="84" t="s">
        <v>38</v>
      </c>
      <c r="S8" s="101"/>
      <c r="T8" s="125" t="s">
        <v>39</v>
      </c>
      <c r="U8" s="126"/>
      <c r="V8" s="125" t="s">
        <v>40</v>
      </c>
      <c r="W8" s="126"/>
      <c r="X8" s="84" t="s">
        <v>41</v>
      </c>
      <c r="Y8" s="75"/>
      <c r="Z8" s="5"/>
    </row>
    <row r="9" spans="1:26" s="2" customFormat="1" ht="20.25" customHeight="1" thickBot="1">
      <c r="A9" s="15"/>
      <c r="B9" s="57"/>
      <c r="C9" s="198" t="s">
        <v>7</v>
      </c>
      <c r="D9" s="199"/>
      <c r="E9" s="200" t="s">
        <v>54</v>
      </c>
      <c r="F9" s="199"/>
      <c r="G9" s="200" t="s">
        <v>8</v>
      </c>
      <c r="H9" s="83"/>
      <c r="I9" s="102" t="s">
        <v>56</v>
      </c>
      <c r="J9" s="103"/>
      <c r="K9" s="104" t="s">
        <v>57</v>
      </c>
      <c r="L9" s="86"/>
      <c r="M9" s="104" t="s">
        <v>58</v>
      </c>
      <c r="N9" s="105"/>
      <c r="O9" s="86"/>
      <c r="P9" s="111"/>
      <c r="Q9" s="97"/>
      <c r="R9" s="96"/>
      <c r="S9" s="97"/>
      <c r="T9" s="98"/>
      <c r="U9" s="99"/>
      <c r="V9" s="98"/>
      <c r="W9" s="99"/>
      <c r="X9" s="85" t="s">
        <v>59</v>
      </c>
      <c r="Y9" s="86"/>
      <c r="Z9" s="5"/>
    </row>
    <row r="10" spans="1:26" s="2" customFormat="1" ht="20.25" customHeight="1">
      <c r="A10" s="15"/>
      <c r="B10" s="64">
        <v>1</v>
      </c>
      <c r="C10" s="192">
        <f>E5</f>
        <v>10</v>
      </c>
      <c r="D10" s="193"/>
      <c r="E10" s="194">
        <v>19</v>
      </c>
      <c r="F10" s="195"/>
      <c r="G10" s="194">
        <v>2530</v>
      </c>
      <c r="H10" s="208"/>
      <c r="I10" s="196">
        <f>IF(OR(E10="",E10=0),"",ﾃﾞｰﾀ!I5)</f>
        <v>0.0037824764681496877</v>
      </c>
      <c r="J10" s="197"/>
      <c r="K10" s="201">
        <f aca="true" t="shared" si="0" ref="K10:K29">IF(I10="","",LN(C10))</f>
        <v>2.302585092994046</v>
      </c>
      <c r="L10" s="191"/>
      <c r="M10" s="202">
        <f aca="true" t="shared" si="1" ref="M10:M29">IF(I10="","",LN(LN(1/(1-I10))))</f>
        <v>-5.5754821078955485</v>
      </c>
      <c r="N10" s="203"/>
      <c r="O10" s="204"/>
      <c r="P10" s="205">
        <f aca="true" t="shared" si="2" ref="P10:P29">IF(I10="","",M10-$M$32)</f>
        <v>-0.8115997713769803</v>
      </c>
      <c r="Q10" s="190"/>
      <c r="R10" s="189">
        <f aca="true" t="shared" si="3" ref="R10:R29">IF(I10="","",K10-$K$32)</f>
        <v>-0.9574983485564093</v>
      </c>
      <c r="S10" s="190"/>
      <c r="T10" s="189">
        <f aca="true" t="shared" si="4" ref="T10:T29">IF(I10="","",P10^2)</f>
        <v>0.6586941888991666</v>
      </c>
      <c r="U10" s="190"/>
      <c r="V10" s="189">
        <f aca="true" t="shared" si="5" ref="V10:V29">IF(I10="","",R10^2)</f>
        <v>0.916803087488251</v>
      </c>
      <c r="W10" s="190"/>
      <c r="X10" s="189">
        <f aca="true" t="shared" si="6" ref="X10:X29">IF(I10="","",P10*R10)</f>
        <v>0.7771054407822179</v>
      </c>
      <c r="Y10" s="191"/>
      <c r="Z10" s="5"/>
    </row>
    <row r="11" spans="1:26" s="2" customFormat="1" ht="20.25" customHeight="1">
      <c r="A11" s="15"/>
      <c r="B11" s="63">
        <v>2</v>
      </c>
      <c r="C11" s="156">
        <f aca="true" t="shared" si="7" ref="C11:C29">IF(E11="","",C10+$E$6)</f>
        <v>20</v>
      </c>
      <c r="D11" s="157"/>
      <c r="E11" s="158">
        <v>11</v>
      </c>
      <c r="F11" s="159"/>
      <c r="G11" s="158">
        <v>1480</v>
      </c>
      <c r="H11" s="207"/>
      <c r="I11" s="184">
        <f>IF(OR(E11="",E11=0),"",ﾃﾞｰﾀ!I6)</f>
        <v>0.006938822302073922</v>
      </c>
      <c r="J11" s="185"/>
      <c r="K11" s="188">
        <f t="shared" si="0"/>
        <v>2.995732273553991</v>
      </c>
      <c r="L11" s="183"/>
      <c r="M11" s="133">
        <f t="shared" si="1"/>
        <v>-4.967143732178203</v>
      </c>
      <c r="N11" s="134"/>
      <c r="O11" s="164"/>
      <c r="P11" s="186">
        <f t="shared" si="2"/>
        <v>-0.2032613956596343</v>
      </c>
      <c r="Q11" s="187"/>
      <c r="R11" s="182">
        <f t="shared" si="3"/>
        <v>-0.2643511679964643</v>
      </c>
      <c r="S11" s="187"/>
      <c r="T11" s="182">
        <f t="shared" si="4"/>
        <v>0.0413151949655024</v>
      </c>
      <c r="U11" s="187"/>
      <c r="V11" s="182">
        <f t="shared" si="5"/>
        <v>0.0698815400210949</v>
      </c>
      <c r="W11" s="187"/>
      <c r="X11" s="182">
        <f t="shared" si="6"/>
        <v>0.053732387351215785</v>
      </c>
      <c r="Y11" s="183"/>
      <c r="Z11" s="5"/>
    </row>
    <row r="12" spans="1:26" s="2" customFormat="1" ht="20.25" customHeight="1">
      <c r="A12" s="15"/>
      <c r="B12" s="61">
        <v>3</v>
      </c>
      <c r="C12" s="156">
        <f t="shared" si="7"/>
        <v>30</v>
      </c>
      <c r="D12" s="157"/>
      <c r="E12" s="158">
        <v>7</v>
      </c>
      <c r="F12" s="159"/>
      <c r="G12" s="158">
        <v>711</v>
      </c>
      <c r="H12" s="207"/>
      <c r="I12" s="184">
        <f>IF(OR(E12="",E12=0),"",ﾃﾞｰﾀ!I7)</f>
        <v>0.009466716203511357</v>
      </c>
      <c r="J12" s="185"/>
      <c r="K12" s="188">
        <f t="shared" si="0"/>
        <v>3.4011973816621555</v>
      </c>
      <c r="L12" s="183"/>
      <c r="M12" s="133">
        <f t="shared" si="1"/>
        <v>-4.655221054309578</v>
      </c>
      <c r="N12" s="134"/>
      <c r="O12" s="164"/>
      <c r="P12" s="186">
        <f t="shared" si="2"/>
        <v>0.10866128220899007</v>
      </c>
      <c r="Q12" s="187"/>
      <c r="R12" s="182">
        <f t="shared" si="3"/>
        <v>0.1411139401117003</v>
      </c>
      <c r="S12" s="187"/>
      <c r="T12" s="182">
        <f t="shared" si="4"/>
        <v>0.011807274251301783</v>
      </c>
      <c r="U12" s="187"/>
      <c r="V12" s="182">
        <f t="shared" si="5"/>
        <v>0.01991314409384854</v>
      </c>
      <c r="W12" s="187"/>
      <c r="X12" s="182">
        <f t="shared" si="6"/>
        <v>0.015333621670099992</v>
      </c>
      <c r="Y12" s="183"/>
      <c r="Z12" s="5"/>
    </row>
    <row r="13" spans="1:26" s="2" customFormat="1" ht="20.25" customHeight="1">
      <c r="A13" s="15"/>
      <c r="B13" s="61">
        <v>4</v>
      </c>
      <c r="C13" s="156">
        <f t="shared" si="7"/>
        <v>40</v>
      </c>
      <c r="D13" s="157"/>
      <c r="E13" s="158">
        <v>5</v>
      </c>
      <c r="F13" s="159"/>
      <c r="G13" s="158">
        <v>605</v>
      </c>
      <c r="H13" s="207"/>
      <c r="I13" s="184">
        <f>IF(OR(E13="",E13=0),"",ﾃﾞｰﾀ!I8)</f>
        <v>0.011783304794866055</v>
      </c>
      <c r="J13" s="185"/>
      <c r="K13" s="188">
        <f t="shared" si="0"/>
        <v>3.6888794541139363</v>
      </c>
      <c r="L13" s="183"/>
      <c r="M13" s="133">
        <f t="shared" si="1"/>
        <v>-4.43515081233774</v>
      </c>
      <c r="N13" s="134"/>
      <c r="O13" s="164"/>
      <c r="P13" s="186">
        <f t="shared" si="2"/>
        <v>0.32873152418082796</v>
      </c>
      <c r="Q13" s="187"/>
      <c r="R13" s="182">
        <f t="shared" si="3"/>
        <v>0.4287960125634811</v>
      </c>
      <c r="S13" s="187"/>
      <c r="T13" s="182">
        <f t="shared" si="4"/>
        <v>0.10806441499025028</v>
      </c>
      <c r="U13" s="187"/>
      <c r="V13" s="182">
        <f t="shared" si="5"/>
        <v>0.18386602039034103</v>
      </c>
      <c r="W13" s="187"/>
      <c r="X13" s="182">
        <f t="shared" si="6"/>
        <v>0.1409587667726546</v>
      </c>
      <c r="Y13" s="183"/>
      <c r="Z13" s="5"/>
    </row>
    <row r="14" spans="1:26" s="2" customFormat="1" ht="20.25" customHeight="1">
      <c r="A14" s="15"/>
      <c r="B14" s="61">
        <v>5</v>
      </c>
      <c r="C14" s="156">
        <f t="shared" si="7"/>
        <v>50</v>
      </c>
      <c r="D14" s="157"/>
      <c r="E14" s="158">
        <v>4</v>
      </c>
      <c r="F14" s="159"/>
      <c r="G14" s="158">
        <v>936</v>
      </c>
      <c r="H14" s="207"/>
      <c r="I14" s="184">
        <f>IF(OR(E14="",E14=0),"",ﾃﾞｰﾀ!I9)</f>
        <v>0.015085749884496513</v>
      </c>
      <c r="J14" s="185"/>
      <c r="K14" s="188">
        <f t="shared" si="0"/>
        <v>3.912023005428146</v>
      </c>
      <c r="L14" s="183"/>
      <c r="M14" s="133">
        <f t="shared" si="1"/>
        <v>-4.186413975871771</v>
      </c>
      <c r="N14" s="134"/>
      <c r="O14" s="164"/>
      <c r="P14" s="186">
        <f t="shared" si="2"/>
        <v>0.5774683606467974</v>
      </c>
      <c r="Q14" s="187"/>
      <c r="R14" s="182">
        <f t="shared" si="3"/>
        <v>0.6519395638776908</v>
      </c>
      <c r="S14" s="187"/>
      <c r="T14" s="182">
        <f t="shared" si="4"/>
        <v>0.3334697075480997</v>
      </c>
      <c r="U14" s="187"/>
      <c r="V14" s="182">
        <f t="shared" si="5"/>
        <v>0.4250251949490337</v>
      </c>
      <c r="W14" s="187"/>
      <c r="X14" s="182">
        <f t="shared" si="6"/>
        <v>0.3764744711932382</v>
      </c>
      <c r="Y14" s="183"/>
      <c r="Z14" s="5"/>
    </row>
    <row r="15" spans="1:26" s="2" customFormat="1" ht="20.25" customHeight="1">
      <c r="A15" s="15"/>
      <c r="B15" s="61">
        <v>6</v>
      </c>
      <c r="C15" s="156">
        <f t="shared" si="7"/>
        <v>60</v>
      </c>
      <c r="D15" s="157"/>
      <c r="E15" s="158">
        <v>0</v>
      </c>
      <c r="F15" s="159"/>
      <c r="G15" s="158">
        <v>1192</v>
      </c>
      <c r="H15" s="207"/>
      <c r="I15" s="184">
        <f>IF(OR(E15="",E15=0),"",ﾃﾞｰﾀ!I10)</f>
      </c>
      <c r="J15" s="185"/>
      <c r="K15" s="188">
        <f t="shared" si="0"/>
      </c>
      <c r="L15" s="183"/>
      <c r="M15" s="133">
        <f t="shared" si="1"/>
      </c>
      <c r="N15" s="134"/>
      <c r="O15" s="164"/>
      <c r="P15" s="186">
        <f t="shared" si="2"/>
      </c>
      <c r="Q15" s="187"/>
      <c r="R15" s="182">
        <f t="shared" si="3"/>
      </c>
      <c r="S15" s="187"/>
      <c r="T15" s="182">
        <f t="shared" si="4"/>
      </c>
      <c r="U15" s="187"/>
      <c r="V15" s="182">
        <f t="shared" si="5"/>
      </c>
      <c r="W15" s="187"/>
      <c r="X15" s="182">
        <f t="shared" si="6"/>
      </c>
      <c r="Y15" s="183"/>
      <c r="Z15" s="5"/>
    </row>
    <row r="16" spans="1:26" s="2" customFormat="1" ht="20.25" customHeight="1">
      <c r="A16" s="15"/>
      <c r="B16" s="61">
        <v>7</v>
      </c>
      <c r="C16" s="156">
        <f t="shared" si="7"/>
      </c>
      <c r="D16" s="157"/>
      <c r="E16" s="158"/>
      <c r="F16" s="159"/>
      <c r="G16" s="158"/>
      <c r="H16" s="207"/>
      <c r="I16" s="184">
        <f>IF(OR(E16="",E16=0),"",ﾃﾞｰﾀ!I11)</f>
      </c>
      <c r="J16" s="185"/>
      <c r="K16" s="188">
        <f t="shared" si="0"/>
      </c>
      <c r="L16" s="183"/>
      <c r="M16" s="133">
        <f t="shared" si="1"/>
      </c>
      <c r="N16" s="134"/>
      <c r="O16" s="164"/>
      <c r="P16" s="186">
        <f t="shared" si="2"/>
      </c>
      <c r="Q16" s="187"/>
      <c r="R16" s="182">
        <f t="shared" si="3"/>
      </c>
      <c r="S16" s="187"/>
      <c r="T16" s="182">
        <f t="shared" si="4"/>
      </c>
      <c r="U16" s="187"/>
      <c r="V16" s="182">
        <f t="shared" si="5"/>
      </c>
      <c r="W16" s="187"/>
      <c r="X16" s="182">
        <f t="shared" si="6"/>
      </c>
      <c r="Y16" s="183"/>
      <c r="Z16" s="5"/>
    </row>
    <row r="17" spans="1:26" s="2" customFormat="1" ht="20.25" customHeight="1">
      <c r="A17" s="15"/>
      <c r="B17" s="61">
        <v>8</v>
      </c>
      <c r="C17" s="156">
        <f t="shared" si="7"/>
      </c>
      <c r="D17" s="157"/>
      <c r="E17" s="158"/>
      <c r="F17" s="159"/>
      <c r="G17" s="158"/>
      <c r="H17" s="207"/>
      <c r="I17" s="184">
        <f>IF(OR(E17="",E17=0),"",ﾃﾞｰﾀ!I12)</f>
      </c>
      <c r="J17" s="185"/>
      <c r="K17" s="188">
        <f t="shared" si="0"/>
      </c>
      <c r="L17" s="183"/>
      <c r="M17" s="133">
        <f t="shared" si="1"/>
      </c>
      <c r="N17" s="134"/>
      <c r="O17" s="164"/>
      <c r="P17" s="186">
        <f t="shared" si="2"/>
      </c>
      <c r="Q17" s="187"/>
      <c r="R17" s="182">
        <f t="shared" si="3"/>
      </c>
      <c r="S17" s="187"/>
      <c r="T17" s="182">
        <f t="shared" si="4"/>
      </c>
      <c r="U17" s="187"/>
      <c r="V17" s="182">
        <f t="shared" si="5"/>
      </c>
      <c r="W17" s="187"/>
      <c r="X17" s="182">
        <f t="shared" si="6"/>
      </c>
      <c r="Y17" s="183"/>
      <c r="Z17" s="5"/>
    </row>
    <row r="18" spans="1:26" s="2" customFormat="1" ht="20.25" customHeight="1">
      <c r="A18" s="15"/>
      <c r="B18" s="61">
        <v>9</v>
      </c>
      <c r="C18" s="156">
        <f t="shared" si="7"/>
      </c>
      <c r="D18" s="157"/>
      <c r="E18" s="158"/>
      <c r="F18" s="159"/>
      <c r="G18" s="158"/>
      <c r="H18" s="207"/>
      <c r="I18" s="184">
        <f>IF(OR(E18="",E18=0),"",ﾃﾞｰﾀ!I13)</f>
      </c>
      <c r="J18" s="185"/>
      <c r="K18" s="188">
        <f t="shared" si="0"/>
      </c>
      <c r="L18" s="183"/>
      <c r="M18" s="133">
        <f t="shared" si="1"/>
      </c>
      <c r="N18" s="134"/>
      <c r="O18" s="164"/>
      <c r="P18" s="186">
        <f t="shared" si="2"/>
      </c>
      <c r="Q18" s="187"/>
      <c r="R18" s="182">
        <f t="shared" si="3"/>
      </c>
      <c r="S18" s="187"/>
      <c r="T18" s="182">
        <f t="shared" si="4"/>
      </c>
      <c r="U18" s="187"/>
      <c r="V18" s="182">
        <f t="shared" si="5"/>
      </c>
      <c r="W18" s="187"/>
      <c r="X18" s="182">
        <f t="shared" si="6"/>
      </c>
      <c r="Y18" s="183"/>
      <c r="Z18" s="5"/>
    </row>
    <row r="19" spans="1:26" s="2" customFormat="1" ht="20.25" customHeight="1">
      <c r="A19" s="15"/>
      <c r="B19" s="61">
        <v>10</v>
      </c>
      <c r="C19" s="156">
        <f t="shared" si="7"/>
      </c>
      <c r="D19" s="157"/>
      <c r="E19" s="158"/>
      <c r="F19" s="159"/>
      <c r="G19" s="158"/>
      <c r="H19" s="207"/>
      <c r="I19" s="184">
        <f>IF(OR(E19="",E19=0),"",ﾃﾞｰﾀ!I14)</f>
      </c>
      <c r="J19" s="185"/>
      <c r="K19" s="188">
        <f t="shared" si="0"/>
      </c>
      <c r="L19" s="183"/>
      <c r="M19" s="133">
        <f t="shared" si="1"/>
      </c>
      <c r="N19" s="134"/>
      <c r="O19" s="164"/>
      <c r="P19" s="186">
        <f t="shared" si="2"/>
      </c>
      <c r="Q19" s="187"/>
      <c r="R19" s="182">
        <f t="shared" si="3"/>
      </c>
      <c r="S19" s="187"/>
      <c r="T19" s="182">
        <f t="shared" si="4"/>
      </c>
      <c r="U19" s="187"/>
      <c r="V19" s="182">
        <f t="shared" si="5"/>
      </c>
      <c r="W19" s="187"/>
      <c r="X19" s="182">
        <f t="shared" si="6"/>
      </c>
      <c r="Y19" s="183"/>
      <c r="Z19" s="5"/>
    </row>
    <row r="20" spans="1:26" s="2" customFormat="1" ht="20.25" customHeight="1">
      <c r="A20" s="15"/>
      <c r="B20" s="61">
        <v>11</v>
      </c>
      <c r="C20" s="156">
        <f t="shared" si="7"/>
      </c>
      <c r="D20" s="157"/>
      <c r="E20" s="158"/>
      <c r="F20" s="159"/>
      <c r="G20" s="158"/>
      <c r="H20" s="207"/>
      <c r="I20" s="184">
        <f>IF(OR(E20="",E20=0),"",ﾃﾞｰﾀ!I15)</f>
      </c>
      <c r="J20" s="185"/>
      <c r="K20" s="188">
        <f t="shared" si="0"/>
      </c>
      <c r="L20" s="183"/>
      <c r="M20" s="133">
        <f t="shared" si="1"/>
      </c>
      <c r="N20" s="134"/>
      <c r="O20" s="164"/>
      <c r="P20" s="186">
        <f t="shared" si="2"/>
      </c>
      <c r="Q20" s="187"/>
      <c r="R20" s="182">
        <f t="shared" si="3"/>
      </c>
      <c r="S20" s="187"/>
      <c r="T20" s="182">
        <f t="shared" si="4"/>
      </c>
      <c r="U20" s="187"/>
      <c r="V20" s="182">
        <f t="shared" si="5"/>
      </c>
      <c r="W20" s="187"/>
      <c r="X20" s="182">
        <f t="shared" si="6"/>
      </c>
      <c r="Y20" s="183"/>
      <c r="Z20" s="5"/>
    </row>
    <row r="21" spans="1:26" s="2" customFormat="1" ht="20.25" customHeight="1">
      <c r="A21" s="15"/>
      <c r="B21" s="61">
        <v>12</v>
      </c>
      <c r="C21" s="156">
        <f t="shared" si="7"/>
      </c>
      <c r="D21" s="157"/>
      <c r="E21" s="158"/>
      <c r="F21" s="159"/>
      <c r="G21" s="158"/>
      <c r="H21" s="207"/>
      <c r="I21" s="184">
        <f>IF(OR(E21="",E21=0),"",ﾃﾞｰﾀ!I16)</f>
      </c>
      <c r="J21" s="185"/>
      <c r="K21" s="188">
        <f t="shared" si="0"/>
      </c>
      <c r="L21" s="183"/>
      <c r="M21" s="133">
        <f t="shared" si="1"/>
      </c>
      <c r="N21" s="134"/>
      <c r="O21" s="164"/>
      <c r="P21" s="186">
        <f t="shared" si="2"/>
      </c>
      <c r="Q21" s="187"/>
      <c r="R21" s="182">
        <f t="shared" si="3"/>
      </c>
      <c r="S21" s="187"/>
      <c r="T21" s="182">
        <f t="shared" si="4"/>
      </c>
      <c r="U21" s="187"/>
      <c r="V21" s="182">
        <f t="shared" si="5"/>
      </c>
      <c r="W21" s="187"/>
      <c r="X21" s="182">
        <f t="shared" si="6"/>
      </c>
      <c r="Y21" s="183"/>
      <c r="Z21" s="5"/>
    </row>
    <row r="22" spans="1:26" s="2" customFormat="1" ht="20.25" customHeight="1">
      <c r="A22" s="15"/>
      <c r="B22" s="61">
        <v>13</v>
      </c>
      <c r="C22" s="156">
        <f t="shared" si="7"/>
      </c>
      <c r="D22" s="157"/>
      <c r="E22" s="158"/>
      <c r="F22" s="159"/>
      <c r="G22" s="158"/>
      <c r="H22" s="207"/>
      <c r="I22" s="184">
        <f>IF(OR(E22="",E22=0),"",ﾃﾞｰﾀ!I17)</f>
      </c>
      <c r="J22" s="185"/>
      <c r="K22" s="188">
        <f t="shared" si="0"/>
      </c>
      <c r="L22" s="183"/>
      <c r="M22" s="133">
        <f t="shared" si="1"/>
      </c>
      <c r="N22" s="134"/>
      <c r="O22" s="164"/>
      <c r="P22" s="186">
        <f t="shared" si="2"/>
      </c>
      <c r="Q22" s="187"/>
      <c r="R22" s="182">
        <f t="shared" si="3"/>
      </c>
      <c r="S22" s="187"/>
      <c r="T22" s="182">
        <f t="shared" si="4"/>
      </c>
      <c r="U22" s="187"/>
      <c r="V22" s="182">
        <f t="shared" si="5"/>
      </c>
      <c r="W22" s="187"/>
      <c r="X22" s="182">
        <f t="shared" si="6"/>
      </c>
      <c r="Y22" s="183"/>
      <c r="Z22" s="5"/>
    </row>
    <row r="23" spans="1:26" s="2" customFormat="1" ht="20.25" customHeight="1">
      <c r="A23" s="15"/>
      <c r="B23" s="61">
        <v>14</v>
      </c>
      <c r="C23" s="156">
        <f t="shared" si="7"/>
      </c>
      <c r="D23" s="157"/>
      <c r="E23" s="158"/>
      <c r="F23" s="159"/>
      <c r="G23" s="158"/>
      <c r="H23" s="207"/>
      <c r="I23" s="184">
        <f>IF(OR(E23="",E23=0),"",ﾃﾞｰﾀ!I18)</f>
      </c>
      <c r="J23" s="185"/>
      <c r="K23" s="188">
        <f t="shared" si="0"/>
      </c>
      <c r="L23" s="183"/>
      <c r="M23" s="133">
        <f t="shared" si="1"/>
      </c>
      <c r="N23" s="134"/>
      <c r="O23" s="164"/>
      <c r="P23" s="186">
        <f t="shared" si="2"/>
      </c>
      <c r="Q23" s="187"/>
      <c r="R23" s="182">
        <f t="shared" si="3"/>
      </c>
      <c r="S23" s="187"/>
      <c r="T23" s="182">
        <f t="shared" si="4"/>
      </c>
      <c r="U23" s="187"/>
      <c r="V23" s="182">
        <f t="shared" si="5"/>
      </c>
      <c r="W23" s="187"/>
      <c r="X23" s="182">
        <f t="shared" si="6"/>
      </c>
      <c r="Y23" s="183"/>
      <c r="Z23" s="5"/>
    </row>
    <row r="24" spans="1:28" s="2" customFormat="1" ht="20.25" customHeight="1">
      <c r="A24" s="15"/>
      <c r="B24" s="61">
        <v>15</v>
      </c>
      <c r="C24" s="156">
        <f t="shared" si="7"/>
      </c>
      <c r="D24" s="157"/>
      <c r="E24" s="158"/>
      <c r="F24" s="159"/>
      <c r="G24" s="158"/>
      <c r="H24" s="207"/>
      <c r="I24" s="184">
        <f>IF(OR(E24="",E24=0),"",ﾃﾞｰﾀ!I19)</f>
      </c>
      <c r="J24" s="185"/>
      <c r="K24" s="188">
        <f t="shared" si="0"/>
      </c>
      <c r="L24" s="183"/>
      <c r="M24" s="133">
        <f t="shared" si="1"/>
      </c>
      <c r="N24" s="134"/>
      <c r="O24" s="164"/>
      <c r="P24" s="186">
        <f t="shared" si="2"/>
      </c>
      <c r="Q24" s="187"/>
      <c r="R24" s="182">
        <f t="shared" si="3"/>
      </c>
      <c r="S24" s="187"/>
      <c r="T24" s="182">
        <f t="shared" si="4"/>
      </c>
      <c r="U24" s="187"/>
      <c r="V24" s="182">
        <f t="shared" si="5"/>
      </c>
      <c r="W24" s="187"/>
      <c r="X24" s="182">
        <f t="shared" si="6"/>
      </c>
      <c r="Y24" s="183"/>
      <c r="Z24" s="5"/>
      <c r="AB24" s="62"/>
    </row>
    <row r="25" spans="1:26" s="2" customFormat="1" ht="20.25" customHeight="1">
      <c r="A25" s="15"/>
      <c r="B25" s="61">
        <v>16</v>
      </c>
      <c r="C25" s="156">
        <f t="shared" si="7"/>
      </c>
      <c r="D25" s="157"/>
      <c r="E25" s="158"/>
      <c r="F25" s="159"/>
      <c r="G25" s="158"/>
      <c r="H25" s="207"/>
      <c r="I25" s="184">
        <f>IF(OR(E25="",E25=0),"",ﾃﾞｰﾀ!I20)</f>
      </c>
      <c r="J25" s="185"/>
      <c r="K25" s="188">
        <f t="shared" si="0"/>
      </c>
      <c r="L25" s="183"/>
      <c r="M25" s="133">
        <f t="shared" si="1"/>
      </c>
      <c r="N25" s="134"/>
      <c r="O25" s="164"/>
      <c r="P25" s="186">
        <f t="shared" si="2"/>
      </c>
      <c r="Q25" s="187"/>
      <c r="R25" s="182">
        <f t="shared" si="3"/>
      </c>
      <c r="S25" s="187"/>
      <c r="T25" s="182">
        <f t="shared" si="4"/>
      </c>
      <c r="U25" s="187"/>
      <c r="V25" s="182">
        <f t="shared" si="5"/>
      </c>
      <c r="W25" s="187"/>
      <c r="X25" s="182">
        <f t="shared" si="6"/>
      </c>
      <c r="Y25" s="183"/>
      <c r="Z25" s="5"/>
    </row>
    <row r="26" spans="1:26" s="2" customFormat="1" ht="20.25" customHeight="1">
      <c r="A26" s="15"/>
      <c r="B26" s="61">
        <v>17</v>
      </c>
      <c r="C26" s="156">
        <f t="shared" si="7"/>
      </c>
      <c r="D26" s="157"/>
      <c r="E26" s="158"/>
      <c r="F26" s="159"/>
      <c r="G26" s="158"/>
      <c r="H26" s="207"/>
      <c r="I26" s="184">
        <f>IF(OR(E26="",E26=0),"",ﾃﾞｰﾀ!I21)</f>
      </c>
      <c r="J26" s="185"/>
      <c r="K26" s="188">
        <f t="shared" si="0"/>
      </c>
      <c r="L26" s="183"/>
      <c r="M26" s="133">
        <f t="shared" si="1"/>
      </c>
      <c r="N26" s="134"/>
      <c r="O26" s="164"/>
      <c r="P26" s="186">
        <f t="shared" si="2"/>
      </c>
      <c r="Q26" s="187"/>
      <c r="R26" s="182">
        <f t="shared" si="3"/>
      </c>
      <c r="S26" s="187"/>
      <c r="T26" s="182">
        <f t="shared" si="4"/>
      </c>
      <c r="U26" s="187"/>
      <c r="V26" s="182">
        <f t="shared" si="5"/>
      </c>
      <c r="W26" s="187"/>
      <c r="X26" s="182">
        <f t="shared" si="6"/>
      </c>
      <c r="Y26" s="183"/>
      <c r="Z26" s="5"/>
    </row>
    <row r="27" spans="1:26" s="2" customFormat="1" ht="20.25" customHeight="1">
      <c r="A27" s="15"/>
      <c r="B27" s="61">
        <v>18</v>
      </c>
      <c r="C27" s="156">
        <f t="shared" si="7"/>
      </c>
      <c r="D27" s="157"/>
      <c r="E27" s="158"/>
      <c r="F27" s="159"/>
      <c r="G27" s="158"/>
      <c r="H27" s="207"/>
      <c r="I27" s="184">
        <f>IF(OR(E27="",E27=0),"",ﾃﾞｰﾀ!I22)</f>
      </c>
      <c r="J27" s="185"/>
      <c r="K27" s="188">
        <f t="shared" si="0"/>
      </c>
      <c r="L27" s="183"/>
      <c r="M27" s="133">
        <f t="shared" si="1"/>
      </c>
      <c r="N27" s="134"/>
      <c r="O27" s="164"/>
      <c r="P27" s="186">
        <f t="shared" si="2"/>
      </c>
      <c r="Q27" s="187"/>
      <c r="R27" s="182">
        <f t="shared" si="3"/>
      </c>
      <c r="S27" s="187"/>
      <c r="T27" s="182">
        <f t="shared" si="4"/>
      </c>
      <c r="U27" s="187"/>
      <c r="V27" s="182">
        <f t="shared" si="5"/>
      </c>
      <c r="W27" s="187"/>
      <c r="X27" s="182">
        <f t="shared" si="6"/>
      </c>
      <c r="Y27" s="183"/>
      <c r="Z27" s="5"/>
    </row>
    <row r="28" spans="1:26" s="2" customFormat="1" ht="20.25" customHeight="1">
      <c r="A28" s="15"/>
      <c r="B28" s="61">
        <v>19</v>
      </c>
      <c r="C28" s="156">
        <f t="shared" si="7"/>
      </c>
      <c r="D28" s="157"/>
      <c r="E28" s="158"/>
      <c r="F28" s="159"/>
      <c r="G28" s="158"/>
      <c r="H28" s="207"/>
      <c r="I28" s="184">
        <f>IF(OR(E28="",E28=0),"",ﾃﾞｰﾀ!I23)</f>
      </c>
      <c r="J28" s="185"/>
      <c r="K28" s="188">
        <f t="shared" si="0"/>
      </c>
      <c r="L28" s="183"/>
      <c r="M28" s="133">
        <f t="shared" si="1"/>
      </c>
      <c r="N28" s="134"/>
      <c r="O28" s="164"/>
      <c r="P28" s="186">
        <f t="shared" si="2"/>
      </c>
      <c r="Q28" s="187"/>
      <c r="R28" s="182">
        <f t="shared" si="3"/>
      </c>
      <c r="S28" s="187"/>
      <c r="T28" s="182">
        <f t="shared" si="4"/>
      </c>
      <c r="U28" s="187"/>
      <c r="V28" s="182">
        <f t="shared" si="5"/>
      </c>
      <c r="W28" s="187"/>
      <c r="X28" s="182">
        <f t="shared" si="6"/>
      </c>
      <c r="Y28" s="183"/>
      <c r="Z28" s="5"/>
    </row>
    <row r="29" spans="1:26" s="2" customFormat="1" ht="20.25" customHeight="1" thickBot="1">
      <c r="A29" s="15"/>
      <c r="B29" s="60">
        <v>20</v>
      </c>
      <c r="C29" s="156">
        <f t="shared" si="7"/>
      </c>
      <c r="D29" s="157"/>
      <c r="E29" s="169"/>
      <c r="F29" s="170"/>
      <c r="G29" s="169"/>
      <c r="H29" s="206"/>
      <c r="I29" s="184">
        <f>IF(OR(E29="",E29=0),"",ﾃﾞｰﾀ!I24)</f>
      </c>
      <c r="J29" s="185"/>
      <c r="K29" s="174">
        <f t="shared" si="0"/>
      </c>
      <c r="L29" s="175"/>
      <c r="M29" s="176">
        <f t="shared" si="1"/>
      </c>
      <c r="N29" s="177"/>
      <c r="O29" s="178"/>
      <c r="P29" s="167">
        <f t="shared" si="2"/>
      </c>
      <c r="Q29" s="168"/>
      <c r="R29" s="167">
        <f t="shared" si="3"/>
      </c>
      <c r="S29" s="168"/>
      <c r="T29" s="167">
        <f t="shared" si="4"/>
      </c>
      <c r="U29" s="168"/>
      <c r="V29" s="167">
        <f t="shared" si="5"/>
      </c>
      <c r="W29" s="168"/>
      <c r="X29" s="181">
        <f t="shared" si="6"/>
      </c>
      <c r="Y29" s="175"/>
      <c r="Z29" s="5"/>
    </row>
    <row r="30" spans="1:26" s="2" customFormat="1" ht="20.25" customHeight="1" thickBot="1">
      <c r="A30" s="15"/>
      <c r="B30" s="112" t="s">
        <v>10</v>
      </c>
      <c r="C30" s="113"/>
      <c r="D30" s="114"/>
      <c r="E30" s="165">
        <f>SUM(E10:F29)</f>
        <v>46</v>
      </c>
      <c r="F30" s="166"/>
      <c r="G30" s="160">
        <f>SUM(G10:H29)</f>
        <v>7454</v>
      </c>
      <c r="H30" s="161"/>
      <c r="I30" s="162">
        <f>COUNT(I10:I29)</f>
        <v>5</v>
      </c>
      <c r="J30" s="163"/>
      <c r="K30" s="162">
        <f>COUNT(K10:K29)</f>
        <v>5</v>
      </c>
      <c r="L30" s="163"/>
      <c r="M30" s="162">
        <f>COUNT(M10:M29)</f>
        <v>5</v>
      </c>
      <c r="N30" s="130"/>
      <c r="O30" s="163"/>
      <c r="P30" s="130"/>
      <c r="Q30" s="131"/>
      <c r="R30" s="132"/>
      <c r="S30" s="131"/>
      <c r="T30" s="132"/>
      <c r="U30" s="131"/>
      <c r="V30" s="132"/>
      <c r="W30" s="131"/>
      <c r="X30" s="132"/>
      <c r="Y30" s="163"/>
      <c r="Z30" s="5"/>
    </row>
    <row r="31" spans="1:31" s="2" customFormat="1" ht="20.25" customHeight="1" thickBot="1">
      <c r="A31" s="15"/>
      <c r="B31" s="140" t="s">
        <v>12</v>
      </c>
      <c r="C31" s="141"/>
      <c r="D31" s="142"/>
      <c r="E31" s="165"/>
      <c r="F31" s="166"/>
      <c r="G31" s="160"/>
      <c r="H31" s="161"/>
      <c r="I31" s="127">
        <f>SUM(I10:I29)</f>
        <v>0.047057069653097534</v>
      </c>
      <c r="J31" s="129"/>
      <c r="K31" s="179">
        <f>SUM(K10:K29)</f>
        <v>16.300417207752275</v>
      </c>
      <c r="L31" s="173"/>
      <c r="M31" s="179">
        <f>SUM(M10:M29)</f>
        <v>-23.819411682592843</v>
      </c>
      <c r="N31" s="180"/>
      <c r="O31" s="173"/>
      <c r="P31" s="130"/>
      <c r="Q31" s="131"/>
      <c r="R31" s="132"/>
      <c r="S31" s="131"/>
      <c r="T31" s="171">
        <f>SUM(T10:T29)</f>
        <v>1.1533507806543208</v>
      </c>
      <c r="U31" s="172"/>
      <c r="V31" s="171">
        <f>SUM(V10:V29)</f>
        <v>1.615488986942569</v>
      </c>
      <c r="W31" s="172"/>
      <c r="X31" s="171">
        <f>SUM(X10:X29)</f>
        <v>1.3636046877694263</v>
      </c>
      <c r="Y31" s="173"/>
      <c r="Z31" s="5"/>
      <c r="AD31" s="33"/>
      <c r="AE31" s="33"/>
    </row>
    <row r="32" spans="1:31" s="2" customFormat="1" ht="20.25" customHeight="1" thickBot="1">
      <c r="A32" s="15"/>
      <c r="B32" s="77" t="s">
        <v>13</v>
      </c>
      <c r="C32" s="78"/>
      <c r="D32" s="79"/>
      <c r="E32" s="165"/>
      <c r="F32" s="166"/>
      <c r="G32" s="160"/>
      <c r="H32" s="161"/>
      <c r="I32" s="77"/>
      <c r="J32" s="79"/>
      <c r="K32" s="127">
        <f>K31/K30</f>
        <v>3.260083441550455</v>
      </c>
      <c r="L32" s="129"/>
      <c r="M32" s="127">
        <f>M31/M30</f>
        <v>-4.763882336518568</v>
      </c>
      <c r="N32" s="128"/>
      <c r="O32" s="129"/>
      <c r="P32" s="130"/>
      <c r="Q32" s="131"/>
      <c r="R32" s="132"/>
      <c r="S32" s="131"/>
      <c r="T32" s="88" t="s">
        <v>0</v>
      </c>
      <c r="U32" s="89"/>
      <c r="V32" s="88" t="s">
        <v>1</v>
      </c>
      <c r="W32" s="89"/>
      <c r="X32" s="88" t="s">
        <v>2</v>
      </c>
      <c r="Y32" s="90"/>
      <c r="Z32" s="5"/>
      <c r="AD32" s="33"/>
      <c r="AE32" s="33"/>
    </row>
    <row r="33" spans="1:31" s="2" customFormat="1" ht="20.25" customHeight="1" thickBot="1">
      <c r="A33" s="15"/>
      <c r="B33" s="11"/>
      <c r="C33" s="4"/>
      <c r="E33" s="1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4"/>
      <c r="R33" s="4"/>
      <c r="S33" s="4"/>
      <c r="T33" s="25"/>
      <c r="U33" s="25"/>
      <c r="V33" s="3"/>
      <c r="W33" s="7"/>
      <c r="X33" s="4"/>
      <c r="Y33" s="4"/>
      <c r="Z33" s="5"/>
      <c r="AD33" s="33"/>
      <c r="AE33" s="33"/>
    </row>
    <row r="34" spans="1:31" s="2" customFormat="1" ht="20.25" customHeight="1" thickBot="1">
      <c r="A34" s="15"/>
      <c r="B34" s="11"/>
      <c r="C34" s="56" t="s">
        <v>9</v>
      </c>
      <c r="D34" s="91" t="s">
        <v>22</v>
      </c>
      <c r="E34" s="115"/>
      <c r="F34" s="115"/>
      <c r="G34" s="116"/>
      <c r="H34" s="91" t="s">
        <v>23</v>
      </c>
      <c r="I34" s="115"/>
      <c r="J34" s="115"/>
      <c r="K34" s="115"/>
      <c r="L34" s="116"/>
      <c r="M34" s="4"/>
      <c r="N34" s="4"/>
      <c r="O34" s="4"/>
      <c r="P34" s="4"/>
      <c r="Q34" s="24"/>
      <c r="R34" s="4"/>
      <c r="S34" s="4"/>
      <c r="T34" s="25"/>
      <c r="U34" s="25"/>
      <c r="V34" s="3"/>
      <c r="W34" s="7"/>
      <c r="X34" s="4"/>
      <c r="Y34" s="4"/>
      <c r="Z34" s="5"/>
      <c r="AD34" s="33"/>
      <c r="AE34" s="33"/>
    </row>
    <row r="35" spans="1:31" s="2" customFormat="1" ht="20.25" customHeight="1">
      <c r="A35" s="15"/>
      <c r="B35" s="11"/>
      <c r="C35" s="51" t="s">
        <v>42</v>
      </c>
      <c r="D35" s="87" t="s">
        <v>24</v>
      </c>
      <c r="E35" s="109"/>
      <c r="F35" s="109"/>
      <c r="G35" s="45" t="s">
        <v>43</v>
      </c>
      <c r="H35" s="117">
        <f>SLOPE(M10:M29,K10:K29)</f>
        <v>0.8440816983532415</v>
      </c>
      <c r="I35" s="118"/>
      <c r="J35" s="118"/>
      <c r="K35" s="118"/>
      <c r="L35" s="119"/>
      <c r="M35" s="4"/>
      <c r="N35" s="8"/>
      <c r="O35" s="8"/>
      <c r="P35" s="8"/>
      <c r="Q35" s="10"/>
      <c r="R35" s="4"/>
      <c r="S35" s="4"/>
      <c r="T35" s="4"/>
      <c r="U35" s="4"/>
      <c r="V35" s="3"/>
      <c r="W35" s="7"/>
      <c r="X35" s="4"/>
      <c r="Y35" s="4"/>
      <c r="Z35" s="5"/>
      <c r="AD35" s="33"/>
      <c r="AE35" s="33"/>
    </row>
    <row r="36" spans="1:31" s="2" customFormat="1" ht="20.25" customHeight="1">
      <c r="A36" s="15"/>
      <c r="B36" s="3"/>
      <c r="C36" s="52" t="s">
        <v>44</v>
      </c>
      <c r="D36" s="49" t="s">
        <v>14</v>
      </c>
      <c r="E36" s="49"/>
      <c r="F36" s="29"/>
      <c r="G36" s="46" t="s">
        <v>3</v>
      </c>
      <c r="H36" s="147">
        <f>INTERCEPT(M10:M29,K10:K29)</f>
        <v>-7.515659104635757</v>
      </c>
      <c r="I36" s="148"/>
      <c r="J36" s="148"/>
      <c r="K36" s="148"/>
      <c r="L36" s="149"/>
      <c r="M36" s="4"/>
      <c r="Q36" s="9"/>
      <c r="R36" s="4"/>
      <c r="S36" s="4"/>
      <c r="T36" s="4"/>
      <c r="U36" s="4"/>
      <c r="V36" s="3"/>
      <c r="W36" s="7"/>
      <c r="X36" s="4"/>
      <c r="Y36" s="4"/>
      <c r="Z36" s="5"/>
      <c r="AD36" s="33">
        <f>M15</f>
      </c>
      <c r="AE36" s="33">
        <f>K15</f>
      </c>
    </row>
    <row r="37" spans="1:31" s="2" customFormat="1" ht="20.25" customHeight="1">
      <c r="A37" s="15"/>
      <c r="B37" s="3"/>
      <c r="C37" s="52" t="s">
        <v>4</v>
      </c>
      <c r="D37" s="49" t="s">
        <v>15</v>
      </c>
      <c r="E37" s="49"/>
      <c r="F37" s="29"/>
      <c r="G37" s="47" t="s">
        <v>45</v>
      </c>
      <c r="H37" s="137">
        <f>CORREL(M10:M29,K10:K29)</f>
        <v>0.9989776634268379</v>
      </c>
      <c r="I37" s="138"/>
      <c r="J37" s="138"/>
      <c r="K37" s="138"/>
      <c r="L37" s="139"/>
      <c r="M37" s="32"/>
      <c r="Q37" s="4"/>
      <c r="R37" s="4"/>
      <c r="S37" s="4"/>
      <c r="T37" s="4"/>
      <c r="U37" s="4"/>
      <c r="V37" s="3"/>
      <c r="W37" s="7"/>
      <c r="X37" s="4"/>
      <c r="Y37" s="4"/>
      <c r="Z37" s="5"/>
      <c r="AD37" s="33">
        <f>M16</f>
      </c>
      <c r="AE37" s="33">
        <f>K16</f>
      </c>
    </row>
    <row r="38" spans="1:31" s="2" customFormat="1" ht="20.25" customHeight="1">
      <c r="A38" s="15"/>
      <c r="B38" s="3"/>
      <c r="C38" s="52" t="s">
        <v>46</v>
      </c>
      <c r="D38" s="143" t="s">
        <v>52</v>
      </c>
      <c r="E38" s="144"/>
      <c r="F38" s="144"/>
      <c r="G38" s="67" t="s">
        <v>55</v>
      </c>
      <c r="H38" s="145">
        <f>EXP(ABS(H36))</f>
        <v>1836.5775742524213</v>
      </c>
      <c r="I38" s="146"/>
      <c r="J38" s="68" t="s">
        <v>53</v>
      </c>
      <c r="K38" s="154">
        <f>IF(F7&gt;1,H38*10^(H35*F7),H38)</f>
        <v>625538.9720147938</v>
      </c>
      <c r="L38" s="155"/>
      <c r="M38" s="32"/>
      <c r="Q38" s="10"/>
      <c r="R38" s="4"/>
      <c r="S38" s="4"/>
      <c r="T38" s="4"/>
      <c r="U38" s="4"/>
      <c r="V38" s="3"/>
      <c r="W38" s="7"/>
      <c r="X38" s="4"/>
      <c r="Y38" s="4"/>
      <c r="Z38" s="5"/>
      <c r="AD38" s="33">
        <f>M17</f>
      </c>
      <c r="AE38" s="33">
        <f>K17</f>
      </c>
    </row>
    <row r="39" spans="1:26" s="2" customFormat="1" ht="20.25" customHeight="1">
      <c r="A39" s="15"/>
      <c r="B39" s="4"/>
      <c r="C39" s="52" t="s">
        <v>32</v>
      </c>
      <c r="D39" s="122" t="s">
        <v>16</v>
      </c>
      <c r="E39" s="123"/>
      <c r="F39" s="123"/>
      <c r="G39" s="47" t="s">
        <v>47</v>
      </c>
      <c r="H39" s="152">
        <f>POWER(H38,1/H35)</f>
        <v>7360.97350369522</v>
      </c>
      <c r="I39" s="153"/>
      <c r="J39" s="59" t="s">
        <v>30</v>
      </c>
      <c r="K39" s="135">
        <f>G7</f>
        <v>1000</v>
      </c>
      <c r="L39" s="136"/>
      <c r="M39" s="32"/>
      <c r="O39" s="8"/>
      <c r="P39" s="8"/>
      <c r="Q39" s="10"/>
      <c r="R39" s="4"/>
      <c r="S39" s="4"/>
      <c r="T39" s="4"/>
      <c r="U39" s="4"/>
      <c r="V39" s="3"/>
      <c r="W39" s="7"/>
      <c r="X39" s="4"/>
      <c r="Y39" s="4"/>
      <c r="Z39" s="5"/>
    </row>
    <row r="40" spans="1:26" s="2" customFormat="1" ht="20.25" customHeight="1">
      <c r="A40" s="15"/>
      <c r="B40" s="11"/>
      <c r="C40" s="52" t="s">
        <v>19</v>
      </c>
      <c r="D40" s="49" t="s">
        <v>17</v>
      </c>
      <c r="E40" s="29"/>
      <c r="F40" s="44"/>
      <c r="G40" s="47" t="s">
        <v>18</v>
      </c>
      <c r="H40" s="152">
        <f>H39*EXP(GAMMALN(1+1/H35))</f>
        <v>8043.703678816101</v>
      </c>
      <c r="I40" s="153"/>
      <c r="J40" s="59" t="s">
        <v>31</v>
      </c>
      <c r="K40" s="135">
        <f>G7</f>
        <v>1000</v>
      </c>
      <c r="L40" s="136"/>
      <c r="N40" s="8"/>
      <c r="O40" s="8"/>
      <c r="P40" s="8"/>
      <c r="Q40" s="10"/>
      <c r="R40" s="4"/>
      <c r="S40" s="4"/>
      <c r="T40" s="4"/>
      <c r="U40" s="4"/>
      <c r="V40" s="3"/>
      <c r="W40" s="7"/>
      <c r="X40" s="4"/>
      <c r="Y40" s="4"/>
      <c r="Z40" s="5"/>
    </row>
    <row r="41" spans="1:26" s="2" customFormat="1" ht="20.25" customHeight="1" thickBot="1">
      <c r="A41" s="15"/>
      <c r="B41" s="26"/>
      <c r="C41" s="53" t="s">
        <v>20</v>
      </c>
      <c r="D41" s="120" t="s">
        <v>48</v>
      </c>
      <c r="E41" s="120"/>
      <c r="F41" s="120"/>
      <c r="G41" s="120"/>
      <c r="H41" s="48">
        <f>H35</f>
        <v>0.8440816983532415</v>
      </c>
      <c r="I41" s="43" t="s">
        <v>49</v>
      </c>
      <c r="J41" s="121">
        <f>K38</f>
        <v>625538.9720147938</v>
      </c>
      <c r="K41" s="121"/>
      <c r="L41" s="40" t="s">
        <v>50</v>
      </c>
      <c r="R41" s="4"/>
      <c r="S41" s="4"/>
      <c r="T41" s="4"/>
      <c r="U41" s="4"/>
      <c r="V41" s="3"/>
      <c r="W41" s="7"/>
      <c r="X41" s="4"/>
      <c r="Y41" s="4"/>
      <c r="Z41" s="5"/>
    </row>
    <row r="42" spans="1:26" s="2" customFormat="1" ht="20.25" customHeight="1">
      <c r="A42" s="6"/>
      <c r="C42" s="54" t="s">
        <v>27</v>
      </c>
      <c r="D42" s="50" t="s">
        <v>25</v>
      </c>
      <c r="E42" s="41"/>
      <c r="F42" s="41"/>
      <c r="G42" s="41"/>
      <c r="H42" s="50"/>
      <c r="I42" s="41"/>
      <c r="J42" s="41"/>
      <c r="K42" s="41"/>
      <c r="L42" s="42"/>
      <c r="R42" s="4"/>
      <c r="S42" s="4"/>
      <c r="T42" s="4"/>
      <c r="U42" s="4"/>
      <c r="V42" s="4"/>
      <c r="W42" s="4"/>
      <c r="X42" s="4"/>
      <c r="Y42" s="4"/>
      <c r="Z42" s="5"/>
    </row>
    <row r="43" spans="1:26" s="2" customFormat="1" ht="20.25" customHeight="1" thickBot="1">
      <c r="A43" s="6"/>
      <c r="C43" s="55" t="s">
        <v>28</v>
      </c>
      <c r="D43" s="39" t="s">
        <v>26</v>
      </c>
      <c r="E43" s="12"/>
      <c r="F43" s="12"/>
      <c r="G43" s="12"/>
      <c r="H43" s="39"/>
      <c r="I43" s="12"/>
      <c r="J43" s="12"/>
      <c r="K43" s="12"/>
      <c r="L43" s="13"/>
      <c r="R43" s="4"/>
      <c r="S43" s="4"/>
      <c r="T43" s="4"/>
      <c r="U43" s="4"/>
      <c r="V43" s="4"/>
      <c r="W43" s="4"/>
      <c r="X43" s="4"/>
      <c r="Y43" s="4"/>
      <c r="Z43" s="5"/>
    </row>
    <row r="44" spans="1:26" s="2" customFormat="1" ht="3.75" customHeight="1" thickBot="1">
      <c r="A44" s="16"/>
      <c r="B44" s="12"/>
      <c r="C44" s="3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3"/>
    </row>
    <row r="45" spans="1:26" s="2" customFormat="1" ht="9" customHeight="1">
      <c r="A45" s="4"/>
      <c r="B45" s="4"/>
      <c r="C45" s="1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</sheetData>
  <mergeCells count="302">
    <mergeCell ref="B4:G4"/>
    <mergeCell ref="I4:Q4"/>
    <mergeCell ref="I6:K6"/>
    <mergeCell ref="L6:Q6"/>
    <mergeCell ref="B6:D6"/>
    <mergeCell ref="E6:F6"/>
    <mergeCell ref="B7:D7"/>
    <mergeCell ref="G7:H7"/>
    <mergeCell ref="C8:H8"/>
    <mergeCell ref="I8:J8"/>
    <mergeCell ref="K8:L8"/>
    <mergeCell ref="M8:O8"/>
    <mergeCell ref="P8:Q8"/>
    <mergeCell ref="R8:S8"/>
    <mergeCell ref="T8:U8"/>
    <mergeCell ref="V8:W8"/>
    <mergeCell ref="X8:Y8"/>
    <mergeCell ref="C9:D9"/>
    <mergeCell ref="E9:F9"/>
    <mergeCell ref="G9:H9"/>
    <mergeCell ref="I9:J9"/>
    <mergeCell ref="K9:L9"/>
    <mergeCell ref="M9:O9"/>
    <mergeCell ref="P9:Q9"/>
    <mergeCell ref="R9:S9"/>
    <mergeCell ref="T9:U9"/>
    <mergeCell ref="V9:W9"/>
    <mergeCell ref="X9:Y9"/>
    <mergeCell ref="C10:D10"/>
    <mergeCell ref="E10:F10"/>
    <mergeCell ref="G10:H10"/>
    <mergeCell ref="I10:J10"/>
    <mergeCell ref="K10:L10"/>
    <mergeCell ref="M10:O10"/>
    <mergeCell ref="P10:Q10"/>
    <mergeCell ref="R10:S10"/>
    <mergeCell ref="T10:U10"/>
    <mergeCell ref="V10:W10"/>
    <mergeCell ref="X10:Y10"/>
    <mergeCell ref="C11:D11"/>
    <mergeCell ref="E11:F11"/>
    <mergeCell ref="G11:H11"/>
    <mergeCell ref="I11:J11"/>
    <mergeCell ref="K11:L11"/>
    <mergeCell ref="M11:O11"/>
    <mergeCell ref="P11:Q11"/>
    <mergeCell ref="R11:S11"/>
    <mergeCell ref="T11:U11"/>
    <mergeCell ref="V11:W11"/>
    <mergeCell ref="X11:Y11"/>
    <mergeCell ref="C12:D12"/>
    <mergeCell ref="E12:F12"/>
    <mergeCell ref="G12:H12"/>
    <mergeCell ref="I12:J12"/>
    <mergeCell ref="K12:L12"/>
    <mergeCell ref="M12:O12"/>
    <mergeCell ref="P12:Q12"/>
    <mergeCell ref="R12:S12"/>
    <mergeCell ref="T12:U12"/>
    <mergeCell ref="V12:W12"/>
    <mergeCell ref="X12:Y12"/>
    <mergeCell ref="C13:D13"/>
    <mergeCell ref="E13:F13"/>
    <mergeCell ref="G13:H13"/>
    <mergeCell ref="I13:J13"/>
    <mergeCell ref="K13:L13"/>
    <mergeCell ref="M13:O13"/>
    <mergeCell ref="P13:Q13"/>
    <mergeCell ref="R13:S13"/>
    <mergeCell ref="T13:U13"/>
    <mergeCell ref="V13:W13"/>
    <mergeCell ref="X13:Y13"/>
    <mergeCell ref="C14:D14"/>
    <mergeCell ref="E14:F14"/>
    <mergeCell ref="G14:H14"/>
    <mergeCell ref="I14:J14"/>
    <mergeCell ref="K14:L14"/>
    <mergeCell ref="M14:O14"/>
    <mergeCell ref="P14:Q14"/>
    <mergeCell ref="R14:S14"/>
    <mergeCell ref="T14:U14"/>
    <mergeCell ref="V14:W14"/>
    <mergeCell ref="X14:Y14"/>
    <mergeCell ref="C15:D15"/>
    <mergeCell ref="E15:F15"/>
    <mergeCell ref="G15:H15"/>
    <mergeCell ref="I15:J15"/>
    <mergeCell ref="K15:L15"/>
    <mergeCell ref="M15:O15"/>
    <mergeCell ref="P15:Q15"/>
    <mergeCell ref="R15:S15"/>
    <mergeCell ref="T15:U15"/>
    <mergeCell ref="V15:W15"/>
    <mergeCell ref="X15:Y15"/>
    <mergeCell ref="C16:D16"/>
    <mergeCell ref="E16:F16"/>
    <mergeCell ref="G16:H16"/>
    <mergeCell ref="I16:J16"/>
    <mergeCell ref="K16:L16"/>
    <mergeCell ref="M16:O16"/>
    <mergeCell ref="P16:Q16"/>
    <mergeCell ref="R16:S16"/>
    <mergeCell ref="T16:U16"/>
    <mergeCell ref="V16:W16"/>
    <mergeCell ref="X16:Y16"/>
    <mergeCell ref="C17:D17"/>
    <mergeCell ref="E17:F17"/>
    <mergeCell ref="G17:H17"/>
    <mergeCell ref="I17:J17"/>
    <mergeCell ref="K17:L17"/>
    <mergeCell ref="M17:O17"/>
    <mergeCell ref="P17:Q17"/>
    <mergeCell ref="R17:S17"/>
    <mergeCell ref="T17:U17"/>
    <mergeCell ref="V17:W17"/>
    <mergeCell ref="X17:Y17"/>
    <mergeCell ref="C18:D18"/>
    <mergeCell ref="E18:F18"/>
    <mergeCell ref="G18:H18"/>
    <mergeCell ref="I18:J18"/>
    <mergeCell ref="K18:L18"/>
    <mergeCell ref="M18:O18"/>
    <mergeCell ref="P18:Q18"/>
    <mergeCell ref="R18:S18"/>
    <mergeCell ref="T18:U18"/>
    <mergeCell ref="V18:W18"/>
    <mergeCell ref="X18:Y18"/>
    <mergeCell ref="C19:D19"/>
    <mergeCell ref="E19:F19"/>
    <mergeCell ref="G19:H19"/>
    <mergeCell ref="I19:J19"/>
    <mergeCell ref="K19:L19"/>
    <mergeCell ref="M19:O19"/>
    <mergeCell ref="P19:Q19"/>
    <mergeCell ref="R19:S19"/>
    <mergeCell ref="T19:U19"/>
    <mergeCell ref="V19:W19"/>
    <mergeCell ref="X19:Y19"/>
    <mergeCell ref="C20:D20"/>
    <mergeCell ref="E20:F20"/>
    <mergeCell ref="G20:H20"/>
    <mergeCell ref="I20:J20"/>
    <mergeCell ref="K20:L20"/>
    <mergeCell ref="M20:O20"/>
    <mergeCell ref="P20:Q20"/>
    <mergeCell ref="R20:S20"/>
    <mergeCell ref="T20:U20"/>
    <mergeCell ref="V20:W20"/>
    <mergeCell ref="X20:Y20"/>
    <mergeCell ref="C21:D21"/>
    <mergeCell ref="E21:F21"/>
    <mergeCell ref="G21:H21"/>
    <mergeCell ref="I21:J21"/>
    <mergeCell ref="K21:L21"/>
    <mergeCell ref="M21:O21"/>
    <mergeCell ref="P21:Q21"/>
    <mergeCell ref="R21:S21"/>
    <mergeCell ref="T21:U21"/>
    <mergeCell ref="V21:W21"/>
    <mergeCell ref="X21:Y21"/>
    <mergeCell ref="C22:D22"/>
    <mergeCell ref="E22:F22"/>
    <mergeCell ref="G22:H22"/>
    <mergeCell ref="I22:J22"/>
    <mergeCell ref="K22:L22"/>
    <mergeCell ref="M22:O22"/>
    <mergeCell ref="P22:Q22"/>
    <mergeCell ref="R22:S22"/>
    <mergeCell ref="C23:D23"/>
    <mergeCell ref="E23:F23"/>
    <mergeCell ref="G23:H23"/>
    <mergeCell ref="I23:J23"/>
    <mergeCell ref="V23:W23"/>
    <mergeCell ref="X23:Y23"/>
    <mergeCell ref="T22:U22"/>
    <mergeCell ref="V22:W22"/>
    <mergeCell ref="X22:Y22"/>
    <mergeCell ref="G24:H24"/>
    <mergeCell ref="I24:J24"/>
    <mergeCell ref="R23:S23"/>
    <mergeCell ref="T23:U23"/>
    <mergeCell ref="K23:L23"/>
    <mergeCell ref="M23:O23"/>
    <mergeCell ref="P23:Q23"/>
    <mergeCell ref="K24:L24"/>
    <mergeCell ref="M24:O24"/>
    <mergeCell ref="P24:Q24"/>
    <mergeCell ref="R24:S24"/>
    <mergeCell ref="V25:W25"/>
    <mergeCell ref="X25:Y25"/>
    <mergeCell ref="T24:U24"/>
    <mergeCell ref="V24:W24"/>
    <mergeCell ref="X24:Y24"/>
    <mergeCell ref="G26:H26"/>
    <mergeCell ref="I26:J26"/>
    <mergeCell ref="R25:S25"/>
    <mergeCell ref="T25:U25"/>
    <mergeCell ref="G25:H25"/>
    <mergeCell ref="I25:J25"/>
    <mergeCell ref="K25:L25"/>
    <mergeCell ref="M25:O25"/>
    <mergeCell ref="P25:Q25"/>
    <mergeCell ref="K26:L26"/>
    <mergeCell ref="M26:O26"/>
    <mergeCell ref="P26:Q26"/>
    <mergeCell ref="R26:S26"/>
    <mergeCell ref="T26:U26"/>
    <mergeCell ref="V26:W26"/>
    <mergeCell ref="X26:Y26"/>
    <mergeCell ref="C27:D27"/>
    <mergeCell ref="E27:F27"/>
    <mergeCell ref="G27:H27"/>
    <mergeCell ref="I27:J27"/>
    <mergeCell ref="K27:L27"/>
    <mergeCell ref="M27:O27"/>
    <mergeCell ref="P27:Q27"/>
    <mergeCell ref="R27:S27"/>
    <mergeCell ref="T27:U27"/>
    <mergeCell ref="V27:W27"/>
    <mergeCell ref="X27:Y27"/>
    <mergeCell ref="P28:Q28"/>
    <mergeCell ref="R28:S28"/>
    <mergeCell ref="T28:U28"/>
    <mergeCell ref="V28:W28"/>
    <mergeCell ref="X28:Y28"/>
    <mergeCell ref="T29:U29"/>
    <mergeCell ref="V29:W29"/>
    <mergeCell ref="X29:Y29"/>
    <mergeCell ref="P30:Q30"/>
    <mergeCell ref="R30:S30"/>
    <mergeCell ref="T30:U30"/>
    <mergeCell ref="V30:W30"/>
    <mergeCell ref="X30:Y30"/>
    <mergeCell ref="P29:Q29"/>
    <mergeCell ref="R29:S29"/>
    <mergeCell ref="R31:S31"/>
    <mergeCell ref="G31:H31"/>
    <mergeCell ref="I31:J31"/>
    <mergeCell ref="B30:D30"/>
    <mergeCell ref="E30:F30"/>
    <mergeCell ref="G30:H30"/>
    <mergeCell ref="I30:J30"/>
    <mergeCell ref="T31:U31"/>
    <mergeCell ref="V31:W31"/>
    <mergeCell ref="X31:Y31"/>
    <mergeCell ref="C25:D25"/>
    <mergeCell ref="E25:F25"/>
    <mergeCell ref="K29:L29"/>
    <mergeCell ref="M29:O29"/>
    <mergeCell ref="K31:L31"/>
    <mergeCell ref="M31:O31"/>
    <mergeCell ref="P31:Q31"/>
    <mergeCell ref="C26:D26"/>
    <mergeCell ref="E26:F26"/>
    <mergeCell ref="B31:D31"/>
    <mergeCell ref="E31:F31"/>
    <mergeCell ref="C29:D29"/>
    <mergeCell ref="E29:F29"/>
    <mergeCell ref="C28:D28"/>
    <mergeCell ref="E28:F28"/>
    <mergeCell ref="K28:L28"/>
    <mergeCell ref="M28:O28"/>
    <mergeCell ref="B32:D32"/>
    <mergeCell ref="E32:F32"/>
    <mergeCell ref="G29:H29"/>
    <mergeCell ref="I29:J29"/>
    <mergeCell ref="G28:H28"/>
    <mergeCell ref="I28:J28"/>
    <mergeCell ref="V32:W32"/>
    <mergeCell ref="X32:Y32"/>
    <mergeCell ref="C24:D24"/>
    <mergeCell ref="E24:F24"/>
    <mergeCell ref="K32:L32"/>
    <mergeCell ref="M32:O32"/>
    <mergeCell ref="G32:H32"/>
    <mergeCell ref="I32:J32"/>
    <mergeCell ref="K30:L30"/>
    <mergeCell ref="M30:O30"/>
    <mergeCell ref="T32:U32"/>
    <mergeCell ref="K40:L40"/>
    <mergeCell ref="H39:I39"/>
    <mergeCell ref="K39:L39"/>
    <mergeCell ref="H38:I38"/>
    <mergeCell ref="K38:L38"/>
    <mergeCell ref="H34:L34"/>
    <mergeCell ref="H35:L35"/>
    <mergeCell ref="R32:S32"/>
    <mergeCell ref="P32:Q32"/>
    <mergeCell ref="D41:G41"/>
    <mergeCell ref="J41:K41"/>
    <mergeCell ref="H40:I40"/>
    <mergeCell ref="D39:F39"/>
    <mergeCell ref="D38:F38"/>
    <mergeCell ref="H36:L36"/>
    <mergeCell ref="B3:G3"/>
    <mergeCell ref="B5:D5"/>
    <mergeCell ref="E5:F5"/>
    <mergeCell ref="I5:K5"/>
    <mergeCell ref="L5:Q5"/>
    <mergeCell ref="H37:L37"/>
    <mergeCell ref="D34:G34"/>
    <mergeCell ref="D35:F35"/>
  </mergeCells>
  <printOptions/>
  <pageMargins left="0.59" right="0.1968503937007874" top="0.27" bottom="0.26" header="0" footer="0"/>
  <pageSetup horizontalDpi="600" verticalDpi="600" orientation="portrait" paperSize="9" scale="98" r:id="rId7"/>
  <drawing r:id="rId6"/>
  <legacyDrawing r:id="rId5"/>
  <oleObjects>
    <oleObject progId="Equation.3" shapeId="469984" r:id="rId1"/>
    <oleObject progId="Equation.3" shapeId="469985" r:id="rId2"/>
    <oleObject progId="Equation.3" shapeId="469986" r:id="rId3"/>
    <oleObject progId="Equation.3" shapeId="46998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2:AB43"/>
  <sheetViews>
    <sheetView workbookViewId="0" topLeftCell="A1">
      <selection activeCell="M8" sqref="M8"/>
    </sheetView>
  </sheetViews>
  <sheetFormatPr defaultColWidth="8.796875" defaultRowHeight="14.25"/>
  <cols>
    <col min="1" max="1" width="1.69921875" style="27" customWidth="1"/>
    <col min="2" max="2" width="3.19921875" style="27" customWidth="1"/>
    <col min="3" max="3" width="3.8984375" style="27" customWidth="1"/>
    <col min="4" max="25" width="3.8984375" style="28" customWidth="1"/>
    <col min="26" max="26" width="1.59765625" style="28" customWidth="1"/>
    <col min="27" max="27" width="1.203125" style="28" customWidth="1"/>
    <col min="28" max="28" width="9" style="28" customWidth="1"/>
    <col min="29" max="29" width="3.8984375" style="28" customWidth="1"/>
    <col min="30" max="16384" width="9" style="28" customWidth="1"/>
  </cols>
  <sheetData>
    <row r="1" s="2" customFormat="1" ht="7.5" customHeight="1"/>
    <row r="2" spans="1:26" s="2" customFormat="1" ht="17.25" customHeight="1">
      <c r="A2" s="11"/>
      <c r="B2" s="11"/>
      <c r="C2" s="11"/>
      <c r="D2" s="11"/>
      <c r="E2" s="11"/>
      <c r="F2" s="4"/>
      <c r="G2" s="4"/>
      <c r="H2" s="4"/>
      <c r="I2" s="4"/>
      <c r="J2" s="4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</row>
    <row r="3" spans="1:26" s="2" customFormat="1" ht="18" customHeight="1">
      <c r="A3" s="11"/>
      <c r="B3" s="11"/>
      <c r="C3" s="31">
        <f>'60'!E30+'60'!G30</f>
        <v>7500</v>
      </c>
      <c r="D3" s="217">
        <f>C3+1</f>
        <v>7501</v>
      </c>
      <c r="E3" s="31"/>
      <c r="F3" s="31"/>
      <c r="G3" s="31"/>
      <c r="H3" s="31"/>
      <c r="I3" s="3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30"/>
      <c r="X3" s="30"/>
      <c r="Y3" s="19"/>
      <c r="Z3" s="4"/>
    </row>
    <row r="4" spans="1:28" s="2" customFormat="1" ht="23.25" customHeight="1">
      <c r="A4" s="11"/>
      <c r="B4" s="11"/>
      <c r="C4" s="31"/>
      <c r="D4" s="30">
        <v>0</v>
      </c>
      <c r="E4" s="31"/>
      <c r="F4" s="31"/>
      <c r="G4" s="31"/>
      <c r="H4" s="31"/>
      <c r="I4" s="31"/>
      <c r="J4" s="211"/>
      <c r="K4" s="211"/>
      <c r="L4" s="211"/>
      <c r="M4" s="211"/>
      <c r="N4" s="211"/>
      <c r="O4" s="211"/>
      <c r="P4" s="211"/>
      <c r="Q4" s="211"/>
      <c r="R4" s="21"/>
      <c r="S4" s="21"/>
      <c r="T4" s="21"/>
      <c r="U4" s="21"/>
      <c r="V4" s="21"/>
      <c r="W4" s="20"/>
      <c r="X4" s="20"/>
      <c r="Y4" s="4"/>
      <c r="Z4" s="4"/>
      <c r="AB4" s="1"/>
    </row>
    <row r="5" spans="1:26" s="2" customFormat="1" ht="23.25" customHeight="1">
      <c r="A5" s="11"/>
      <c r="B5" s="11"/>
      <c r="C5" s="220">
        <f>'60'!E10</f>
        <v>19</v>
      </c>
      <c r="D5" s="73">
        <f>'60'!E10</f>
        <v>19</v>
      </c>
      <c r="E5" s="221">
        <f>'60'!G10</f>
        <v>2530</v>
      </c>
      <c r="F5" s="221">
        <f aca="true" t="shared" si="0" ref="F5:F24">E5+D4</f>
        <v>2530</v>
      </c>
      <c r="G5" s="69">
        <f>(('60'!$E$30+'60'!$G$30+1)-0)/(1+'60'!$E$30+'60'!$G$30-'60'!G10)</f>
        <v>1.5089519211426272</v>
      </c>
      <c r="H5" s="69">
        <f aca="true" t="shared" si="1" ref="H5:H24">H4+C5*G5</f>
        <v>28.670086501709918</v>
      </c>
      <c r="I5" s="222">
        <f>(H5-0.3)/($C$3+0.4)</f>
        <v>0.0037824764681496877</v>
      </c>
      <c r="J5" s="20"/>
      <c r="K5" s="20"/>
      <c r="L5" s="20"/>
      <c r="M5" s="20"/>
      <c r="N5" s="20"/>
      <c r="O5" s="20"/>
      <c r="P5" s="20"/>
      <c r="Q5" s="20"/>
      <c r="R5" s="21"/>
      <c r="S5" s="21"/>
      <c r="T5" s="21"/>
      <c r="U5" s="21"/>
      <c r="V5" s="21"/>
      <c r="W5" s="20"/>
      <c r="X5" s="20"/>
      <c r="Y5" s="4"/>
      <c r="Z5" s="4"/>
    </row>
    <row r="6" spans="1:26" s="2" customFormat="1" ht="23.25" customHeight="1">
      <c r="A6" s="11"/>
      <c r="B6" s="11"/>
      <c r="C6" s="220">
        <f>'60'!E11</f>
        <v>11</v>
      </c>
      <c r="D6" s="74">
        <f>'60'!E11+D5</f>
        <v>30</v>
      </c>
      <c r="E6" s="221">
        <f>'60'!G11+E5</f>
        <v>4010</v>
      </c>
      <c r="F6" s="221">
        <f t="shared" si="0"/>
        <v>4029</v>
      </c>
      <c r="G6" s="69">
        <f>($D$3-H5)/($D$3-F6)</f>
        <v>2.1521687538877563</v>
      </c>
      <c r="H6" s="69">
        <f t="shared" si="1"/>
        <v>52.34394279447524</v>
      </c>
      <c r="I6" s="222">
        <f>(H6-0.3)/($C$3+0.4)</f>
        <v>0.006938822302073922</v>
      </c>
      <c r="J6" s="35"/>
      <c r="K6" s="209"/>
      <c r="L6" s="209"/>
      <c r="M6" s="212"/>
      <c r="N6" s="212"/>
      <c r="O6" s="212"/>
      <c r="P6" s="212"/>
      <c r="Q6" s="212"/>
      <c r="R6" s="212"/>
      <c r="S6" s="212"/>
      <c r="T6" s="212"/>
      <c r="U6" s="38"/>
      <c r="V6" s="21"/>
      <c r="W6" s="20"/>
      <c r="X6" s="20"/>
      <c r="Y6" s="4"/>
      <c r="Z6" s="4"/>
    </row>
    <row r="7" spans="1:26" s="2" customFormat="1" ht="20.25" customHeight="1">
      <c r="A7" s="11"/>
      <c r="B7" s="11"/>
      <c r="C7" s="220">
        <f>'60'!E12</f>
        <v>7</v>
      </c>
      <c r="D7" s="74">
        <f>'60'!E12+D6</f>
        <v>37</v>
      </c>
      <c r="E7" s="221">
        <f>'60'!G12+E6</f>
        <v>4721</v>
      </c>
      <c r="F7" s="221">
        <f t="shared" si="0"/>
        <v>4751</v>
      </c>
      <c r="G7" s="69">
        <f>($D$3-H6)/($D$3-F7)</f>
        <v>2.708602202620191</v>
      </c>
      <c r="H7" s="69">
        <f t="shared" si="1"/>
        <v>71.30415821281657</v>
      </c>
      <c r="I7" s="222">
        <f>(H7-0.3)/($C$3+0.4)</f>
        <v>0.009466716203511357</v>
      </c>
      <c r="J7" s="35"/>
      <c r="K7" s="213"/>
      <c r="L7" s="213"/>
      <c r="M7" s="212"/>
      <c r="N7" s="212"/>
      <c r="O7" s="212"/>
      <c r="P7" s="212"/>
      <c r="Q7" s="212"/>
      <c r="R7" s="212"/>
      <c r="S7" s="212"/>
      <c r="T7" s="212"/>
      <c r="U7" s="37"/>
      <c r="V7" s="20"/>
      <c r="W7" s="20"/>
      <c r="X7" s="20"/>
      <c r="Y7" s="4"/>
      <c r="Z7" s="4"/>
    </row>
    <row r="8" spans="1:26" s="2" customFormat="1" ht="20.25" customHeight="1">
      <c r="A8" s="11"/>
      <c r="B8" s="11"/>
      <c r="C8" s="220">
        <f>'60'!E13</f>
        <v>5</v>
      </c>
      <c r="D8" s="74">
        <f>'60'!E13+D7</f>
        <v>42</v>
      </c>
      <c r="E8" s="221">
        <f>'60'!G13+E7</f>
        <v>5326</v>
      </c>
      <c r="F8" s="221">
        <f t="shared" si="0"/>
        <v>5363</v>
      </c>
      <c r="G8" s="69">
        <f>($D$3-H7)/($D$3-F8)</f>
        <v>3.4750682141193563</v>
      </c>
      <c r="H8" s="69">
        <f t="shared" si="1"/>
        <v>88.67949928341335</v>
      </c>
      <c r="I8" s="222">
        <f>(H8-0.3)/($C$3+0.4)</f>
        <v>0.011783304794866055</v>
      </c>
      <c r="J8" s="34"/>
      <c r="K8" s="209"/>
      <c r="L8" s="209"/>
      <c r="M8" s="209"/>
      <c r="N8" s="209"/>
      <c r="O8" s="214"/>
      <c r="P8" s="214"/>
      <c r="Q8" s="10"/>
      <c r="R8" s="10"/>
      <c r="S8" s="10"/>
      <c r="T8" s="10"/>
      <c r="U8" s="10"/>
      <c r="V8" s="3"/>
      <c r="W8" s="7"/>
      <c r="X8" s="4"/>
      <c r="Y8" s="4"/>
      <c r="Z8" s="4"/>
    </row>
    <row r="9" spans="1:26" s="2" customFormat="1" ht="20.25" customHeight="1">
      <c r="A9" s="11"/>
      <c r="B9" s="11"/>
      <c r="C9" s="220">
        <f>'60'!E14</f>
        <v>4</v>
      </c>
      <c r="D9" s="74">
        <f>'60'!E14+D8</f>
        <v>46</v>
      </c>
      <c r="E9" s="221">
        <f>'60'!G14+E8</f>
        <v>6262</v>
      </c>
      <c r="F9" s="221">
        <f t="shared" si="0"/>
        <v>6304</v>
      </c>
      <c r="G9" s="69">
        <f>($D$3-H8)/($D$3-F9)</f>
        <v>6.192414787566071</v>
      </c>
      <c r="H9" s="69">
        <f t="shared" si="1"/>
        <v>113.44915843367764</v>
      </c>
      <c r="I9" s="222">
        <f>(H9-0.3)/($C$3+0.4)</f>
        <v>0.015085749884496513</v>
      </c>
      <c r="J9" s="34"/>
      <c r="K9" s="209"/>
      <c r="L9" s="209"/>
      <c r="M9" s="212"/>
      <c r="N9" s="212"/>
      <c r="O9" s="212"/>
      <c r="P9" s="212"/>
      <c r="Q9" s="10"/>
      <c r="R9" s="10"/>
      <c r="S9" s="10"/>
      <c r="T9" s="10"/>
      <c r="U9" s="22"/>
      <c r="V9" s="22"/>
      <c r="W9" s="22"/>
      <c r="X9" s="22"/>
      <c r="Y9" s="22"/>
      <c r="Z9" s="4"/>
    </row>
    <row r="10" spans="1:26" s="2" customFormat="1" ht="20.25" customHeight="1">
      <c r="A10" s="11"/>
      <c r="B10" s="11"/>
      <c r="C10" s="220">
        <f>'60'!E15</f>
        <v>0</v>
      </c>
      <c r="D10" s="74">
        <f>'60'!E15+D9</f>
        <v>46</v>
      </c>
      <c r="E10" s="221">
        <f>'60'!G15+E9</f>
        <v>7454</v>
      </c>
      <c r="F10" s="221">
        <f t="shared" si="0"/>
        <v>7500</v>
      </c>
      <c r="G10" s="69">
        <f>($D$3-H9)/($D$3-F10)</f>
        <v>7387.550841566323</v>
      </c>
      <c r="H10" s="69">
        <f t="shared" si="1"/>
        <v>113.44915843367764</v>
      </c>
      <c r="I10" s="222">
        <f>(H10-0.3)/($C$3+0.4)</f>
        <v>0.015085749884496513</v>
      </c>
      <c r="J10" s="34"/>
      <c r="K10" s="35"/>
      <c r="L10" s="36"/>
      <c r="M10" s="35"/>
      <c r="N10" s="35"/>
      <c r="O10" s="35"/>
      <c r="P10" s="35"/>
      <c r="Q10" s="22"/>
      <c r="R10" s="10"/>
      <c r="S10" s="10"/>
      <c r="T10" s="10"/>
      <c r="U10" s="10"/>
      <c r="V10" s="9"/>
      <c r="W10" s="19"/>
      <c r="X10" s="23"/>
      <c r="Y10" s="23"/>
      <c r="Z10" s="4"/>
    </row>
    <row r="11" spans="1:26" s="2" customFormat="1" ht="20.25" customHeight="1">
      <c r="A11" s="11"/>
      <c r="B11" s="11"/>
      <c r="C11" s="220">
        <f>'60'!E16</f>
        <v>0</v>
      </c>
      <c r="D11" s="74">
        <f>'60'!E16+D10</f>
        <v>46</v>
      </c>
      <c r="E11" s="221">
        <f>'60'!G16+E10</f>
        <v>7454</v>
      </c>
      <c r="F11" s="221">
        <f t="shared" si="0"/>
        <v>7500</v>
      </c>
      <c r="G11" s="69">
        <f>($D$3-H10)/($D$3-F11)</f>
        <v>7387.550841566323</v>
      </c>
      <c r="H11" s="69">
        <f t="shared" si="1"/>
        <v>113.44915843367764</v>
      </c>
      <c r="I11" s="222">
        <f>(H11-0.3)/($C$3+0.4)</f>
        <v>0.015085749884496513</v>
      </c>
      <c r="J11" s="34"/>
      <c r="K11" s="35"/>
      <c r="L11" s="35"/>
      <c r="M11" s="35"/>
      <c r="N11" s="35"/>
      <c r="O11" s="35"/>
      <c r="P11" s="35"/>
      <c r="Q11" s="22"/>
      <c r="R11" s="10"/>
      <c r="S11" s="10"/>
      <c r="T11" s="10"/>
      <c r="U11" s="10"/>
      <c r="V11" s="9"/>
      <c r="W11" s="19"/>
      <c r="X11" s="23"/>
      <c r="Y11" s="23"/>
      <c r="Z11" s="4"/>
    </row>
    <row r="12" spans="1:26" s="2" customFormat="1" ht="20.25" customHeight="1">
      <c r="A12" s="11"/>
      <c r="B12" s="17"/>
      <c r="C12" s="220">
        <f>'60'!E17</f>
        <v>0</v>
      </c>
      <c r="D12" s="74">
        <f>'60'!E17+D11</f>
        <v>46</v>
      </c>
      <c r="E12" s="221">
        <f>'60'!G17+E11</f>
        <v>7454</v>
      </c>
      <c r="F12" s="221">
        <f t="shared" si="0"/>
        <v>7500</v>
      </c>
      <c r="G12" s="69">
        <f>($D$3-H11)/($D$3-F12)</f>
        <v>7387.550841566323</v>
      </c>
      <c r="H12" s="69">
        <f t="shared" si="1"/>
        <v>113.44915843367764</v>
      </c>
      <c r="I12" s="222">
        <f>(H12-0.3)/($C$3+0.4)</f>
        <v>0.015085749884496513</v>
      </c>
      <c r="J12" s="4"/>
      <c r="K12" s="30"/>
      <c r="L12" s="30"/>
      <c r="M12" s="30"/>
      <c r="N12" s="4"/>
      <c r="O12" s="4"/>
      <c r="P12" s="30"/>
      <c r="Q12" s="30"/>
      <c r="R12" s="30"/>
      <c r="S12" s="10"/>
      <c r="T12" s="4"/>
      <c r="U12" s="4"/>
      <c r="V12" s="3"/>
      <c r="W12" s="7"/>
      <c r="X12" s="4"/>
      <c r="Y12" s="4"/>
      <c r="Z12" s="4"/>
    </row>
    <row r="13" spans="1:26" s="2" customFormat="1" ht="20.25" customHeight="1">
      <c r="A13" s="11"/>
      <c r="B13" s="11"/>
      <c r="C13" s="220">
        <f>'60'!E18</f>
        <v>0</v>
      </c>
      <c r="D13" s="74">
        <f>'60'!E18+D12</f>
        <v>46</v>
      </c>
      <c r="E13" s="221">
        <f>'60'!G18+E12</f>
        <v>7454</v>
      </c>
      <c r="F13" s="221">
        <f t="shared" si="0"/>
        <v>7500</v>
      </c>
      <c r="G13" s="69">
        <f>($D$3-H12)/($D$3-F13)</f>
        <v>7387.550841566323</v>
      </c>
      <c r="H13" s="69">
        <f t="shared" si="1"/>
        <v>113.44915843367764</v>
      </c>
      <c r="I13" s="222">
        <f>(H13-0.3)/($C$3+0.4)</f>
        <v>0.015085749884496513</v>
      </c>
      <c r="J13" s="4"/>
      <c r="K13" s="215"/>
      <c r="L13" s="72"/>
      <c r="M13" s="216"/>
      <c r="N13" s="4"/>
      <c r="O13" s="4"/>
      <c r="P13" s="31"/>
      <c r="Q13" s="31"/>
      <c r="R13" s="31"/>
      <c r="Z13" s="4"/>
    </row>
    <row r="14" spans="1:26" s="2" customFormat="1" ht="20.25" customHeight="1">
      <c r="A14" s="11"/>
      <c r="B14" s="11"/>
      <c r="C14" s="220">
        <f>'60'!E19</f>
        <v>0</v>
      </c>
      <c r="D14" s="74">
        <f>'60'!E19+D13</f>
        <v>46</v>
      </c>
      <c r="E14" s="221">
        <f>'60'!G19+E13</f>
        <v>7454</v>
      </c>
      <c r="F14" s="221">
        <f t="shared" si="0"/>
        <v>7500</v>
      </c>
      <c r="G14" s="69">
        <f>($D$3-H13)/($D$3-F14)</f>
        <v>7387.550841566323</v>
      </c>
      <c r="H14" s="69">
        <f t="shared" si="1"/>
        <v>113.44915843367764</v>
      </c>
      <c r="I14" s="222">
        <f>(H14-0.3)/($C$3+0.4)</f>
        <v>0.015085749884496513</v>
      </c>
      <c r="J14" s="4"/>
      <c r="K14" s="215"/>
      <c r="L14" s="72"/>
      <c r="M14" s="216"/>
      <c r="N14" s="4"/>
      <c r="O14" s="4"/>
      <c r="P14" s="31"/>
      <c r="Q14" s="31"/>
      <c r="R14" s="31"/>
      <c r="Z14" s="4"/>
    </row>
    <row r="15" spans="1:26" s="2" customFormat="1" ht="20.25" customHeight="1">
      <c r="A15" s="11"/>
      <c r="B15" s="11"/>
      <c r="C15" s="220">
        <f>'60'!E20</f>
        <v>0</v>
      </c>
      <c r="D15" s="74">
        <f>'60'!E20+D14</f>
        <v>46</v>
      </c>
      <c r="E15" s="221">
        <f>'60'!G20+E14</f>
        <v>7454</v>
      </c>
      <c r="F15" s="221">
        <f t="shared" si="0"/>
        <v>7500</v>
      </c>
      <c r="G15" s="69">
        <f>($D$3-H14)/($D$3-F15)</f>
        <v>7387.550841566323</v>
      </c>
      <c r="H15" s="69">
        <f t="shared" si="1"/>
        <v>113.44915843367764</v>
      </c>
      <c r="I15" s="222">
        <f>(H15-0.3)/($C$3+0.4)</f>
        <v>0.015085749884496513</v>
      </c>
      <c r="J15" s="4"/>
      <c r="K15" s="215"/>
      <c r="L15" s="72"/>
      <c r="M15" s="216"/>
      <c r="N15" s="4"/>
      <c r="O15" s="4"/>
      <c r="P15" s="31"/>
      <c r="Q15" s="31"/>
      <c r="R15" s="31"/>
      <c r="Z15" s="4"/>
    </row>
    <row r="16" spans="1:26" s="2" customFormat="1" ht="20.25" customHeight="1">
      <c r="A16" s="11"/>
      <c r="B16" s="11"/>
      <c r="C16" s="220">
        <f>'60'!E21</f>
        <v>0</v>
      </c>
      <c r="D16" s="74">
        <f>'60'!E21+D15</f>
        <v>46</v>
      </c>
      <c r="E16" s="221">
        <f>'60'!G21+E15</f>
        <v>7454</v>
      </c>
      <c r="F16" s="221">
        <f t="shared" si="0"/>
        <v>7500</v>
      </c>
      <c r="G16" s="69">
        <f>($D$3-H15)/($D$3-F16)</f>
        <v>7387.550841566323</v>
      </c>
      <c r="H16" s="69">
        <f t="shared" si="1"/>
        <v>113.44915843367764</v>
      </c>
      <c r="I16" s="222">
        <f>(H16-0.3)/($C$3+0.4)</f>
        <v>0.015085749884496513</v>
      </c>
      <c r="J16" s="4"/>
      <c r="K16" s="215"/>
      <c r="L16" s="72"/>
      <c r="M16" s="216"/>
      <c r="N16" s="4"/>
      <c r="O16" s="4"/>
      <c r="P16" s="31"/>
      <c r="Q16" s="31"/>
      <c r="R16" s="31"/>
      <c r="Z16" s="4"/>
    </row>
    <row r="17" spans="1:26" s="2" customFormat="1" ht="20.25" customHeight="1">
      <c r="A17" s="11"/>
      <c r="B17" s="11"/>
      <c r="C17" s="220">
        <f>'60'!E22</f>
        <v>0</v>
      </c>
      <c r="D17" s="74">
        <f>'60'!E22+D16</f>
        <v>46</v>
      </c>
      <c r="E17" s="221">
        <f>'60'!G22+E16</f>
        <v>7454</v>
      </c>
      <c r="F17" s="221">
        <f t="shared" si="0"/>
        <v>7500</v>
      </c>
      <c r="G17" s="69">
        <f>($D$3-H16)/($D$3-F17)</f>
        <v>7387.550841566323</v>
      </c>
      <c r="H17" s="69">
        <f t="shared" si="1"/>
        <v>113.44915843367764</v>
      </c>
      <c r="I17" s="222">
        <f>(H17-0.3)/($C$3+0.4)</f>
        <v>0.015085749884496513</v>
      </c>
      <c r="J17" s="4"/>
      <c r="K17" s="215"/>
      <c r="L17" s="72"/>
      <c r="M17" s="216"/>
      <c r="N17" s="4"/>
      <c r="O17" s="4"/>
      <c r="P17" s="31"/>
      <c r="Q17" s="31"/>
      <c r="R17" s="31"/>
      <c r="Z17" s="4"/>
    </row>
    <row r="18" spans="1:26" s="2" customFormat="1" ht="20.25" customHeight="1">
      <c r="A18" s="11"/>
      <c r="B18" s="11"/>
      <c r="C18" s="220">
        <f>'60'!E23</f>
        <v>0</v>
      </c>
      <c r="D18" s="74">
        <f>'60'!E23+D17</f>
        <v>46</v>
      </c>
      <c r="E18" s="221">
        <f>'60'!G23+E17</f>
        <v>7454</v>
      </c>
      <c r="F18" s="221">
        <f t="shared" si="0"/>
        <v>7500</v>
      </c>
      <c r="G18" s="69">
        <f>($D$3-H17)/($D$3-F18)</f>
        <v>7387.550841566323</v>
      </c>
      <c r="H18" s="69">
        <f t="shared" si="1"/>
        <v>113.44915843367764</v>
      </c>
      <c r="I18" s="222">
        <f>(H18-0.3)/($C$3+0.4)</f>
        <v>0.015085749884496513</v>
      </c>
      <c r="J18" s="8"/>
      <c r="K18" s="215"/>
      <c r="L18" s="72"/>
      <c r="M18" s="216"/>
      <c r="N18" s="8"/>
      <c r="O18" s="8"/>
      <c r="P18" s="31"/>
      <c r="Q18" s="31"/>
      <c r="R18" s="31"/>
      <c r="Z18" s="4"/>
    </row>
    <row r="19" spans="1:26" s="2" customFormat="1" ht="20.25" customHeight="1">
      <c r="A19" s="11"/>
      <c r="B19" s="3"/>
      <c r="C19" s="220">
        <f>'60'!E24</f>
        <v>0</v>
      </c>
      <c r="D19" s="74">
        <f>'60'!E24+D18</f>
        <v>46</v>
      </c>
      <c r="E19" s="221">
        <f>'60'!G24+E18</f>
        <v>7454</v>
      </c>
      <c r="F19" s="221">
        <f t="shared" si="0"/>
        <v>7500</v>
      </c>
      <c r="G19" s="69">
        <f>($D$3-H18)/($D$3-F19)</f>
        <v>7387.550841566323</v>
      </c>
      <c r="H19" s="69">
        <f t="shared" si="1"/>
        <v>113.44915843367764</v>
      </c>
      <c r="I19" s="222">
        <f>(H19-0.3)/($C$3+0.4)</f>
        <v>0.015085749884496513</v>
      </c>
      <c r="J19" s="8"/>
      <c r="K19" s="215"/>
      <c r="L19" s="72"/>
      <c r="M19" s="216"/>
      <c r="N19" s="8"/>
      <c r="O19" s="8"/>
      <c r="P19" s="31"/>
      <c r="Q19" s="31"/>
      <c r="R19" s="31"/>
      <c r="Z19" s="4"/>
    </row>
    <row r="20" spans="1:26" s="2" customFormat="1" ht="20.25" customHeight="1">
      <c r="A20" s="11"/>
      <c r="B20" s="3"/>
      <c r="C20" s="220">
        <f>'60'!E25</f>
        <v>0</v>
      </c>
      <c r="D20" s="74">
        <f>'60'!E25+D19</f>
        <v>46</v>
      </c>
      <c r="E20" s="221">
        <f>'60'!G25+E19</f>
        <v>7454</v>
      </c>
      <c r="F20" s="221">
        <f t="shared" si="0"/>
        <v>7500</v>
      </c>
      <c r="G20" s="69">
        <f>($D$3-H19)/($D$3-F20)</f>
        <v>7387.550841566323</v>
      </c>
      <c r="H20" s="69">
        <f t="shared" si="1"/>
        <v>113.44915843367764</v>
      </c>
      <c r="I20" s="222">
        <f>(H20-0.3)/($C$3+0.4)</f>
        <v>0.015085749884496513</v>
      </c>
      <c r="J20" s="4"/>
      <c r="K20" s="215"/>
      <c r="L20" s="72"/>
      <c r="M20" s="216"/>
      <c r="N20" s="4"/>
      <c r="O20" s="4"/>
      <c r="P20" s="31"/>
      <c r="Q20" s="31"/>
      <c r="R20" s="31"/>
      <c r="Z20" s="4"/>
    </row>
    <row r="21" spans="1:26" s="2" customFormat="1" ht="20.25" customHeight="1">
      <c r="A21" s="11"/>
      <c r="B21" s="3"/>
      <c r="C21" s="220">
        <f>'60'!E26</f>
        <v>0</v>
      </c>
      <c r="D21" s="74">
        <f>'60'!E26+D20</f>
        <v>46</v>
      </c>
      <c r="E21" s="221">
        <f>'60'!G26+E20</f>
        <v>7454</v>
      </c>
      <c r="F21" s="221">
        <f t="shared" si="0"/>
        <v>7500</v>
      </c>
      <c r="G21" s="69">
        <f>($D$3-H20)/($D$3-F21)</f>
        <v>7387.550841566323</v>
      </c>
      <c r="H21" s="69">
        <f t="shared" si="1"/>
        <v>113.44915843367764</v>
      </c>
      <c r="I21" s="222">
        <f>(H21-0.3)/($C$3+0.4)</f>
        <v>0.015085749884496513</v>
      </c>
      <c r="J21" s="4"/>
      <c r="K21" s="215"/>
      <c r="L21" s="72"/>
      <c r="M21" s="216"/>
      <c r="N21" s="4"/>
      <c r="O21" s="4"/>
      <c r="P21" s="31"/>
      <c r="Q21" s="31"/>
      <c r="R21" s="31"/>
      <c r="Z21" s="4"/>
    </row>
    <row r="22" spans="1:26" s="2" customFormat="1" ht="20.25" customHeight="1">
      <c r="A22" s="11"/>
      <c r="B22" s="3"/>
      <c r="C22" s="220">
        <f>'60'!E27</f>
        <v>0</v>
      </c>
      <c r="D22" s="74">
        <f>'60'!E27+D21</f>
        <v>46</v>
      </c>
      <c r="E22" s="221">
        <f>'60'!G27+E21</f>
        <v>7454</v>
      </c>
      <c r="F22" s="221">
        <f t="shared" si="0"/>
        <v>7500</v>
      </c>
      <c r="G22" s="69">
        <f>($D$3-H21)/($D$3-F22)</f>
        <v>7387.550841566323</v>
      </c>
      <c r="H22" s="69">
        <f t="shared" si="1"/>
        <v>113.44915843367764</v>
      </c>
      <c r="I22" s="222">
        <f>(H22-0.3)/($C$3+0.4)</f>
        <v>0.015085749884496513</v>
      </c>
      <c r="J22" s="4"/>
      <c r="K22" s="215"/>
      <c r="L22" s="72"/>
      <c r="M22" s="216"/>
      <c r="N22" s="4"/>
      <c r="O22" s="4"/>
      <c r="P22" s="31"/>
      <c r="Q22" s="31"/>
      <c r="R22" s="31"/>
      <c r="Z22" s="4"/>
    </row>
    <row r="23" spans="1:26" s="2" customFormat="1" ht="20.25" customHeight="1">
      <c r="A23" s="11"/>
      <c r="B23" s="3"/>
      <c r="C23" s="220">
        <f>'60'!E28</f>
        <v>0</v>
      </c>
      <c r="D23" s="74">
        <f>'60'!E28+D22</f>
        <v>46</v>
      </c>
      <c r="E23" s="221">
        <f>'60'!G28+E22</f>
        <v>7454</v>
      </c>
      <c r="F23" s="221">
        <f t="shared" si="0"/>
        <v>7500</v>
      </c>
      <c r="G23" s="69">
        <f>($D$3-H22)/($D$3-F23)</f>
        <v>7387.550841566323</v>
      </c>
      <c r="H23" s="69">
        <f t="shared" si="1"/>
        <v>113.44915843367764</v>
      </c>
      <c r="I23" s="222">
        <f>(H23-0.3)/($C$3+0.4)</f>
        <v>0.015085749884496513</v>
      </c>
      <c r="J23" s="4"/>
      <c r="K23" s="215"/>
      <c r="L23" s="72"/>
      <c r="M23" s="216"/>
      <c r="N23" s="4"/>
      <c r="O23" s="4"/>
      <c r="P23" s="31"/>
      <c r="Q23" s="31"/>
      <c r="R23" s="31"/>
      <c r="Z23" s="4"/>
    </row>
    <row r="24" spans="1:26" s="2" customFormat="1" ht="20.25" customHeight="1">
      <c r="A24" s="11"/>
      <c r="B24" s="4"/>
      <c r="C24" s="220">
        <f>'60'!E29</f>
        <v>0</v>
      </c>
      <c r="D24" s="74">
        <f>'60'!E29+D23</f>
        <v>46</v>
      </c>
      <c r="E24" s="221">
        <f>'60'!G29+E23</f>
        <v>7454</v>
      </c>
      <c r="F24" s="221">
        <f t="shared" si="0"/>
        <v>7500</v>
      </c>
      <c r="G24" s="69">
        <f>($D$3-H23)/($D$3-F24)</f>
        <v>7387.550841566323</v>
      </c>
      <c r="H24" s="69">
        <f t="shared" si="1"/>
        <v>113.44915843367764</v>
      </c>
      <c r="I24" s="222">
        <f>(H24-0.3)/($C$3+0.4)</f>
        <v>0.015085749884496513</v>
      </c>
      <c r="J24" s="8"/>
      <c r="K24" s="215"/>
      <c r="L24" s="72"/>
      <c r="M24" s="216"/>
      <c r="N24" s="8"/>
      <c r="O24" s="8"/>
      <c r="P24" s="31"/>
      <c r="Q24" s="31"/>
      <c r="R24" s="31"/>
      <c r="Z24" s="4"/>
    </row>
    <row r="25" spans="1:26" s="2" customFormat="1" ht="20.25" customHeight="1">
      <c r="A25" s="11"/>
      <c r="B25" s="11"/>
      <c r="C25" s="66"/>
      <c r="D25" s="218"/>
      <c r="E25" s="219"/>
      <c r="F25" s="8"/>
      <c r="G25" s="58"/>
      <c r="H25" s="218"/>
      <c r="I25" s="219"/>
      <c r="J25" s="8"/>
      <c r="K25" s="215"/>
      <c r="L25" s="72"/>
      <c r="M25" s="216"/>
      <c r="N25" s="8"/>
      <c r="O25" s="8"/>
      <c r="P25" s="31"/>
      <c r="Q25" s="31"/>
      <c r="R25" s="31"/>
      <c r="Z25" s="4"/>
    </row>
    <row r="26" spans="1:26" s="2" customFormat="1" ht="20.25" customHeight="1">
      <c r="A26" s="11"/>
      <c r="B26" s="26"/>
      <c r="C26" s="66"/>
      <c r="D26" s="218"/>
      <c r="E26" s="219"/>
      <c r="F26" s="4"/>
      <c r="G26" s="58"/>
      <c r="H26" s="218"/>
      <c r="I26" s="219"/>
      <c r="J26" s="4"/>
      <c r="K26" s="215"/>
      <c r="L26" s="72"/>
      <c r="M26" s="216"/>
      <c r="N26" s="4"/>
      <c r="O26" s="4"/>
      <c r="P26" s="31"/>
      <c r="Q26" s="31"/>
      <c r="R26" s="31"/>
      <c r="Z26" s="4"/>
    </row>
    <row r="27" spans="1:26" s="2" customFormat="1" ht="20.25" customHeight="1">
      <c r="A27" s="4"/>
      <c r="B27" s="4"/>
      <c r="C27" s="66"/>
      <c r="D27" s="218"/>
      <c r="E27" s="219"/>
      <c r="F27" s="4"/>
      <c r="G27" s="58"/>
      <c r="H27" s="218"/>
      <c r="I27" s="219"/>
      <c r="J27" s="4"/>
      <c r="K27" s="215"/>
      <c r="L27" s="72"/>
      <c r="M27" s="216"/>
      <c r="N27" s="4"/>
      <c r="O27" s="4"/>
      <c r="P27" s="31"/>
      <c r="Q27" s="31"/>
      <c r="R27" s="31"/>
      <c r="Z27" s="4"/>
    </row>
    <row r="28" spans="1:26" s="2" customFormat="1" ht="20.25" customHeight="1">
      <c r="A28" s="4"/>
      <c r="B28" s="4"/>
      <c r="C28" s="66"/>
      <c r="D28" s="218"/>
      <c r="E28" s="219"/>
      <c r="F28" s="4"/>
      <c r="G28" s="58"/>
      <c r="H28" s="218"/>
      <c r="I28" s="219"/>
      <c r="J28" s="4"/>
      <c r="K28" s="215"/>
      <c r="L28" s="72"/>
      <c r="M28" s="216"/>
      <c r="N28" s="4"/>
      <c r="O28" s="4"/>
      <c r="P28" s="31"/>
      <c r="Q28" s="31"/>
      <c r="R28" s="31"/>
      <c r="Z28" s="4"/>
    </row>
    <row r="29" spans="1:26" s="2" customFormat="1" ht="20.25" customHeight="1">
      <c r="A29" s="4"/>
      <c r="B29" s="4"/>
      <c r="C29" s="66"/>
      <c r="D29" s="218"/>
      <c r="E29" s="219"/>
      <c r="F29" s="4"/>
      <c r="G29" s="58"/>
      <c r="H29" s="218"/>
      <c r="I29" s="219"/>
      <c r="J29" s="4"/>
      <c r="K29" s="215"/>
      <c r="L29" s="72"/>
      <c r="M29" s="216"/>
      <c r="N29" s="4"/>
      <c r="O29" s="4"/>
      <c r="P29" s="31"/>
      <c r="Q29" s="31"/>
      <c r="R29" s="31"/>
      <c r="Z29" s="4"/>
    </row>
    <row r="30" spans="1:26" s="2" customFormat="1" ht="20.25" customHeight="1">
      <c r="A30" s="4"/>
      <c r="B30" s="4"/>
      <c r="C30" s="66"/>
      <c r="D30" s="218"/>
      <c r="E30" s="219"/>
      <c r="F30" s="4"/>
      <c r="G30" s="58"/>
      <c r="H30" s="218"/>
      <c r="I30" s="219"/>
      <c r="J30" s="4"/>
      <c r="K30" s="215"/>
      <c r="L30" s="72"/>
      <c r="M30" s="216"/>
      <c r="N30" s="4"/>
      <c r="O30" s="4"/>
      <c r="P30" s="31"/>
      <c r="Q30" s="31"/>
      <c r="R30" s="31"/>
      <c r="Z30" s="4"/>
    </row>
    <row r="31" spans="1:26" s="2" customFormat="1" ht="20.25" customHeight="1">
      <c r="A31" s="4"/>
      <c r="B31" s="4"/>
      <c r="C31" s="66"/>
      <c r="D31" s="218"/>
      <c r="E31" s="219"/>
      <c r="F31" s="4"/>
      <c r="G31" s="58"/>
      <c r="H31" s="218"/>
      <c r="I31" s="219"/>
      <c r="J31" s="4"/>
      <c r="K31" s="215"/>
      <c r="L31" s="72"/>
      <c r="M31" s="216"/>
      <c r="N31" s="4"/>
      <c r="O31" s="4"/>
      <c r="P31" s="31"/>
      <c r="Q31" s="31"/>
      <c r="R31" s="31"/>
      <c r="Z31" s="4"/>
    </row>
    <row r="32" spans="1:26" s="2" customFormat="1" ht="20.25" customHeight="1">
      <c r="A32" s="4"/>
      <c r="B32" s="4"/>
      <c r="C32" s="66"/>
      <c r="D32" s="218"/>
      <c r="E32" s="219"/>
      <c r="F32" s="4"/>
      <c r="G32" s="58"/>
      <c r="H32" s="218"/>
      <c r="I32" s="219"/>
      <c r="J32" s="4"/>
      <c r="K32" s="215"/>
      <c r="L32" s="72"/>
      <c r="M32" s="216"/>
      <c r="N32" s="4"/>
      <c r="O32" s="4"/>
      <c r="P32" s="31"/>
      <c r="Q32" s="31"/>
      <c r="R32" s="31"/>
      <c r="Z32" s="4"/>
    </row>
    <row r="33" spans="1:26" s="2" customFormat="1" ht="20.25" customHeight="1">
      <c r="A33" s="4"/>
      <c r="B33" s="4"/>
      <c r="C33" s="66"/>
      <c r="D33" s="218"/>
      <c r="E33" s="219"/>
      <c r="F33" s="4"/>
      <c r="G33" s="58"/>
      <c r="H33" s="218"/>
      <c r="I33" s="219"/>
      <c r="J33" s="4"/>
      <c r="K33" s="31"/>
      <c r="L33" s="31"/>
      <c r="M33" s="31"/>
      <c r="N33" s="4"/>
      <c r="O33" s="4"/>
      <c r="P33" s="31"/>
      <c r="Q33" s="31"/>
      <c r="R33" s="31"/>
      <c r="Z33" s="4"/>
    </row>
    <row r="34" spans="1:26" s="2" customFormat="1" ht="20.25" customHeight="1">
      <c r="A34" s="4"/>
      <c r="B34" s="4"/>
      <c r="C34" s="66"/>
      <c r="D34" s="218"/>
      <c r="E34" s="219"/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Q34" s="31"/>
      <c r="R34" s="31"/>
      <c r="Z34" s="4"/>
    </row>
    <row r="35" spans="1:26" s="2" customFormat="1" ht="20.25" customHeight="1">
      <c r="A35" s="4"/>
      <c r="B35" s="4"/>
      <c r="C35" s="66"/>
      <c r="D35" s="218"/>
      <c r="E35" s="219"/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Q35" s="31"/>
      <c r="R35" s="31"/>
      <c r="S35" s="4"/>
      <c r="T35" s="4"/>
      <c r="U35" s="4"/>
      <c r="V35" s="4"/>
      <c r="W35" s="4"/>
      <c r="X35" s="4"/>
      <c r="Y35" s="4"/>
      <c r="Z35" s="4"/>
    </row>
    <row r="36" spans="1:26" s="2" customFormat="1" ht="20.25" customHeight="1">
      <c r="A36" s="4"/>
      <c r="B36" s="4"/>
      <c r="C36" s="66"/>
      <c r="D36" s="218"/>
      <c r="E36" s="219"/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Q36" s="31"/>
      <c r="R36" s="31"/>
      <c r="S36" s="4"/>
      <c r="T36" s="4"/>
      <c r="U36" s="4"/>
      <c r="V36" s="4"/>
      <c r="W36" s="4"/>
      <c r="X36" s="4"/>
      <c r="Y36" s="4"/>
      <c r="Z36" s="4"/>
    </row>
    <row r="37" spans="1:26" s="2" customFormat="1" ht="20.25" customHeight="1">
      <c r="A37" s="4"/>
      <c r="B37" s="4"/>
      <c r="C37" s="66"/>
      <c r="D37" s="218"/>
      <c r="E37" s="219"/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Q37" s="31"/>
      <c r="R37" s="31"/>
      <c r="S37" s="4"/>
      <c r="T37" s="4"/>
      <c r="U37" s="4"/>
      <c r="V37" s="4"/>
      <c r="W37" s="4"/>
      <c r="X37" s="4"/>
      <c r="Y37" s="4"/>
      <c r="Z37" s="4"/>
    </row>
    <row r="38" spans="1:26" s="2" customFormat="1" ht="20.25" customHeight="1">
      <c r="A38" s="4"/>
      <c r="B38" s="4"/>
      <c r="C38" s="66"/>
      <c r="D38" s="218"/>
      <c r="E38" s="219"/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Q38" s="31"/>
      <c r="R38" s="31"/>
      <c r="S38" s="4"/>
      <c r="T38" s="4"/>
      <c r="U38" s="4"/>
      <c r="V38" s="4"/>
      <c r="W38" s="4"/>
      <c r="X38" s="4"/>
      <c r="Y38" s="4"/>
      <c r="Z38" s="4"/>
    </row>
    <row r="39" spans="1:26" s="2" customFormat="1" ht="20.25" customHeight="1">
      <c r="A39" s="4"/>
      <c r="B39" s="4"/>
      <c r="C39" s="66"/>
      <c r="D39" s="218"/>
      <c r="E39" s="219"/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Q39" s="31"/>
      <c r="R39" s="31"/>
      <c r="S39" s="4"/>
      <c r="T39" s="4"/>
      <c r="U39" s="4"/>
      <c r="V39" s="4"/>
      <c r="W39" s="4"/>
      <c r="X39" s="4"/>
      <c r="Y39" s="4"/>
      <c r="Z39" s="4"/>
    </row>
    <row r="40" spans="1:26" s="2" customFormat="1" ht="20.25" customHeight="1">
      <c r="A40" s="4"/>
      <c r="B40" s="4"/>
      <c r="C40" s="66"/>
      <c r="D40" s="218"/>
      <c r="E40" s="219"/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Q40" s="31"/>
      <c r="R40" s="31"/>
      <c r="S40" s="4"/>
      <c r="T40" s="4"/>
      <c r="U40" s="4"/>
      <c r="V40" s="4"/>
      <c r="W40" s="4"/>
      <c r="X40" s="4"/>
      <c r="Y40" s="4"/>
      <c r="Z40" s="4"/>
    </row>
    <row r="41" spans="1:26" s="2" customFormat="1" ht="20.25" customHeight="1">
      <c r="A41" s="4"/>
      <c r="B41" s="4"/>
      <c r="C41" s="66"/>
      <c r="D41" s="218"/>
      <c r="E41" s="219"/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Q41" s="31"/>
      <c r="R41" s="31"/>
      <c r="S41" s="4"/>
      <c r="T41" s="4"/>
      <c r="U41" s="4"/>
      <c r="V41" s="4"/>
      <c r="W41" s="4"/>
      <c r="X41" s="4"/>
      <c r="Y41" s="4"/>
      <c r="Z41" s="4"/>
    </row>
    <row r="42" spans="1:26" s="2" customFormat="1" ht="20.25" customHeight="1">
      <c r="A42" s="4"/>
      <c r="B42" s="4"/>
      <c r="C42" s="66"/>
      <c r="D42" s="218"/>
      <c r="E42" s="219"/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Q42" s="31"/>
      <c r="R42" s="31"/>
      <c r="S42" s="4"/>
      <c r="T42" s="4"/>
      <c r="U42" s="4"/>
      <c r="V42" s="4"/>
      <c r="W42" s="4"/>
      <c r="X42" s="4"/>
      <c r="Y42" s="4"/>
      <c r="Z42" s="4"/>
    </row>
    <row r="43" spans="1:26" s="2" customFormat="1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="2" customFormat="1" ht="9.7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</sheetData>
  <printOptions/>
  <pageMargins left="0.68" right="0.1968503937007874" top="0.27" bottom="0.2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</dc:creator>
  <cp:keywords/>
  <dc:description/>
  <cp:lastModifiedBy>tada</cp:lastModifiedBy>
  <cp:lastPrinted>2007-04-10T07:50:20Z</cp:lastPrinted>
  <dcterms:created xsi:type="dcterms:W3CDTF">1998-05-06T14:22:11Z</dcterms:created>
  <dcterms:modified xsi:type="dcterms:W3CDTF">2007-04-10T07:50:53Z</dcterms:modified>
  <cp:category/>
  <cp:version/>
  <cp:contentType/>
  <cp:contentStatus/>
</cp:coreProperties>
</file>